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ni\OneDrive\Desktop\Ufficio\AASHTO\"/>
    </mc:Choice>
  </mc:AlternateContent>
  <xr:revisionPtr revIDLastSave="0" documentId="13_ncr:1_{6FFF4EF8-2E48-4367-B88A-61D4C2DD2828}" xr6:coauthVersionLast="45" xr6:coauthVersionMax="45" xr10:uidLastSave="{00000000-0000-0000-0000-000000000000}"/>
  <workbookProtection workbookAlgorithmName="SHA-512" workbookHashValue="AStcCdMWj3lSUtOgTPaFvRXX4S2ZBealB23XPNFeFLwt0l8IjrjM7vtm+nc4cfbvhHGb5fojUueF5RfW4aq8yQ==" workbookSaltValue="fACEz4o8utnXKBVlN6++/A==" workbookSpinCount="100000" lockStructure="1"/>
  <bookViews>
    <workbookView xWindow="20370" yWindow="-120" windowWidth="29040" windowHeight="15840" xr2:uid="{00000000-000D-0000-FFFF-FFFF00000000}"/>
  </bookViews>
  <sheets>
    <sheet name="Istruzioni" sheetId="5" r:id="rId1"/>
    <sheet name="W18" sheetId="1" r:id="rId2"/>
    <sheet name="Tabelle" sheetId="3" r:id="rId3"/>
    <sheet name="frequenze assi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6" i="1" l="1"/>
  <c r="F6" i="1" s="1"/>
  <c r="D7" i="1"/>
  <c r="F7" i="1" s="1"/>
  <c r="D8" i="1"/>
  <c r="F8" i="1" s="1"/>
  <c r="D9" i="1"/>
  <c r="F9" i="1" s="1"/>
  <c r="D10" i="1"/>
  <c r="D11" i="1"/>
  <c r="F11" i="1" s="1"/>
  <c r="D12" i="1"/>
  <c r="F12" i="1" s="1"/>
  <c r="D13" i="1"/>
  <c r="D14" i="1"/>
  <c r="D5" i="1"/>
  <c r="F5" i="1" s="1"/>
  <c r="I22" i="4"/>
  <c r="H22" i="4"/>
  <c r="G22" i="4"/>
  <c r="F22" i="4"/>
  <c r="E22" i="4"/>
  <c r="D22" i="4"/>
  <c r="C22" i="4"/>
  <c r="B22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I2" i="4"/>
  <c r="H2" i="4"/>
  <c r="G2" i="4"/>
  <c r="F2" i="4"/>
  <c r="E2" i="4"/>
  <c r="D2" i="4"/>
  <c r="C2" i="4"/>
  <c r="B2" i="4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G22" i="1"/>
  <c r="K12" i="1"/>
  <c r="K11" i="1"/>
  <c r="J22" i="1" s="1"/>
  <c r="K10" i="1"/>
  <c r="F14" i="1"/>
  <c r="F13" i="1"/>
  <c r="F10" i="1"/>
  <c r="F15" i="1" l="1"/>
  <c r="K13" i="1" s="1"/>
  <c r="G24" i="1" s="1"/>
  <c r="M23" i="1" l="1"/>
  <c r="C27" i="1" s="1"/>
  <c r="C22" i="1"/>
</calcChain>
</file>

<file path=xl/sharedStrings.xml><?xml version="1.0" encoding="utf-8"?>
<sst xmlns="http://schemas.openxmlformats.org/spreadsheetml/2006/main" count="102" uniqueCount="86">
  <si>
    <t>strato</t>
  </si>
  <si>
    <t>spessore                            (mm)</t>
  </si>
  <si>
    <t>coeff. di drenaggio</t>
  </si>
  <si>
    <r>
      <rPr>
        <sz val="10"/>
        <rFont val="Arial"/>
      </rPr>
      <t>s</t>
    </r>
    <r>
      <rPr>
        <vertAlign val="subscript"/>
        <sz val="10"/>
        <rFont val="Arial"/>
        <family val="2"/>
      </rPr>
      <t>i</t>
    </r>
    <r>
      <rPr>
        <sz val="10"/>
        <rFont val="Arial"/>
      </rPr>
      <t xml:space="preserve"> x d</t>
    </r>
    <r>
      <rPr>
        <vertAlign val="subscript"/>
        <sz val="10"/>
        <rFont val="Arial"/>
        <family val="2"/>
      </rPr>
      <t>i</t>
    </r>
    <r>
      <rPr>
        <sz val="10"/>
        <rFont val="Arial"/>
      </rPr>
      <t xml:space="preserve"> x a</t>
    </r>
    <r>
      <rPr>
        <vertAlign val="subscript"/>
        <sz val="10"/>
        <rFont val="Arial"/>
        <family val="2"/>
      </rPr>
      <t>i</t>
    </r>
  </si>
  <si>
    <r>
      <rPr>
        <i/>
        <sz val="12"/>
        <rFont val="Arial"/>
        <family val="2"/>
      </rPr>
      <t>s</t>
    </r>
    <r>
      <rPr>
        <i/>
        <vertAlign val="subscript"/>
        <sz val="12"/>
        <rFont val="Arial"/>
        <family val="2"/>
      </rPr>
      <t>i</t>
    </r>
  </si>
  <si>
    <r>
      <rPr>
        <i/>
        <sz val="12"/>
        <rFont val="Arial"/>
        <family val="2"/>
      </rPr>
      <t>d</t>
    </r>
    <r>
      <rPr>
        <i/>
        <vertAlign val="subscript"/>
        <sz val="12"/>
        <rFont val="Arial"/>
        <family val="2"/>
      </rPr>
      <t>i</t>
    </r>
  </si>
  <si>
    <r>
      <rPr>
        <i/>
        <sz val="12"/>
        <rFont val="Arial"/>
        <family val="2"/>
      </rPr>
      <t>a</t>
    </r>
    <r>
      <rPr>
        <i/>
        <vertAlign val="subscript"/>
        <sz val="12"/>
        <rFont val="Arial"/>
        <family val="2"/>
      </rPr>
      <t>i</t>
    </r>
  </si>
  <si>
    <t>stabilizzato</t>
  </si>
  <si>
    <r>
      <rPr>
        <sz val="14"/>
        <rFont val="Symbol"/>
        <family val="1"/>
        <charset val="2"/>
      </rPr>
      <t>S</t>
    </r>
    <r>
      <rPr>
        <sz val="10"/>
        <rFont val="Arial"/>
      </rPr>
      <t>s</t>
    </r>
    <r>
      <rPr>
        <vertAlign val="subscript"/>
        <sz val="10"/>
        <rFont val="Arial"/>
        <family val="2"/>
      </rPr>
      <t>i</t>
    </r>
    <r>
      <rPr>
        <sz val="10"/>
        <rFont val="Arial"/>
      </rPr>
      <t xml:space="preserve"> x d</t>
    </r>
    <r>
      <rPr>
        <vertAlign val="subscript"/>
        <sz val="10"/>
        <rFont val="Arial"/>
        <family val="2"/>
      </rPr>
      <t>i</t>
    </r>
    <r>
      <rPr>
        <sz val="10"/>
        <rFont val="Arial"/>
      </rPr>
      <t xml:space="preserve"> x a</t>
    </r>
    <r>
      <rPr>
        <vertAlign val="subscript"/>
        <sz val="10"/>
        <rFont val="Arial"/>
        <family val="2"/>
      </rPr>
      <t>i</t>
    </r>
  </si>
  <si>
    <t>CBR sottofondo   (%)</t>
  </si>
  <si>
    <r>
      <rPr>
        <sz val="10"/>
        <rFont val="Arial"/>
      </rPr>
      <t>Affidabilità richiesta R</t>
    </r>
    <r>
      <rPr>
        <vertAlign val="subscript"/>
        <sz val="10"/>
        <rFont val="Arial"/>
        <family val="2"/>
      </rPr>
      <t>%</t>
    </r>
  </si>
  <si>
    <t>vedi tabella 1</t>
  </si>
  <si>
    <r>
      <rPr>
        <sz val="10"/>
        <rFont val="Arial"/>
      </rPr>
      <t>S</t>
    </r>
    <r>
      <rPr>
        <vertAlign val="subscript"/>
        <sz val="10"/>
        <rFont val="Arial"/>
        <family val="2"/>
      </rPr>
      <t>0</t>
    </r>
  </si>
  <si>
    <t>variabile fra 0.4 e 0.5 per le pavimentazioni flessibili</t>
  </si>
  <si>
    <t>valore ideale = 5.0 ma prudenzialmente è preferibile assumerlo fra 4.8 e 4.5</t>
  </si>
  <si>
    <r>
      <rPr>
        <sz val="10"/>
        <rFont val="Arial"/>
      </rPr>
      <t>PSI</t>
    </r>
    <r>
      <rPr>
        <vertAlign val="subscript"/>
        <sz val="10"/>
        <rFont val="Arial"/>
        <family val="2"/>
      </rPr>
      <t>fin.</t>
    </r>
  </si>
  <si>
    <r>
      <rPr>
        <sz val="10"/>
        <rFont val="Arial"/>
      </rPr>
      <t>Z</t>
    </r>
    <r>
      <rPr>
        <vertAlign val="subscript"/>
        <sz val="10"/>
        <rFont val="Arial"/>
        <family val="2"/>
      </rPr>
      <t>R</t>
    </r>
  </si>
  <si>
    <r>
      <rPr>
        <sz val="10"/>
        <rFont val="Arial"/>
      </rPr>
      <t>M</t>
    </r>
    <r>
      <rPr>
        <vertAlign val="subscript"/>
        <sz val="10"/>
        <rFont val="Arial"/>
        <family val="2"/>
      </rPr>
      <t xml:space="preserve">R        </t>
    </r>
    <r>
      <rPr>
        <sz val="10"/>
        <rFont val="Arial"/>
        <family val="2"/>
      </rPr>
      <t xml:space="preserve"> (psi)</t>
    </r>
  </si>
  <si>
    <t>SNSG  (mm)</t>
  </si>
  <si>
    <t>SN       (mm)</t>
  </si>
  <si>
    <r>
      <rPr>
        <i/>
        <sz val="12"/>
        <rFont val="Times New Roman"/>
        <family val="1"/>
      </rPr>
      <t>log W</t>
    </r>
    <r>
      <rPr>
        <i/>
        <vertAlign val="subscript"/>
        <sz val="12"/>
        <rFont val="Times New Roman"/>
        <family val="1"/>
      </rPr>
      <t>18</t>
    </r>
    <r>
      <rPr>
        <i/>
        <sz val="12"/>
        <rFont val="Times New Roman"/>
        <family val="1"/>
      </rPr>
      <t xml:space="preserve"> =</t>
    </r>
  </si>
  <si>
    <r>
      <rPr>
        <b/>
        <i/>
        <sz val="14"/>
        <rFont val="Times New Roman"/>
        <family val="1"/>
      </rPr>
      <t>W</t>
    </r>
    <r>
      <rPr>
        <b/>
        <i/>
        <vertAlign val="subscript"/>
        <sz val="14"/>
        <rFont val="Times New Roman"/>
        <family val="1"/>
      </rPr>
      <t>18</t>
    </r>
    <r>
      <rPr>
        <b/>
        <i/>
        <sz val="14"/>
        <rFont val="Times New Roman"/>
        <family val="1"/>
      </rPr>
      <t xml:space="preserve"> =</t>
    </r>
  </si>
  <si>
    <r>
      <rPr>
        <b/>
        <i/>
        <sz val="14"/>
        <rFont val="Times New Roman"/>
        <family val="1"/>
      </rPr>
      <t>× 10</t>
    </r>
    <r>
      <rPr>
        <b/>
        <i/>
        <vertAlign val="superscript"/>
        <sz val="14"/>
        <rFont val="Times New Roman"/>
        <family val="1"/>
      </rPr>
      <t>6</t>
    </r>
    <r>
      <rPr>
        <b/>
        <i/>
        <sz val="14"/>
        <rFont val="Times New Roman"/>
        <family val="1"/>
      </rPr>
      <t xml:space="preserve"> assi standard da 8.16 t</t>
    </r>
  </si>
  <si>
    <t>Tipo di strada</t>
  </si>
  <si>
    <t>Tipo veicolo commerciale</t>
  </si>
  <si>
    <t>Tab   1</t>
  </si>
  <si>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%</t>
    </r>
  </si>
  <si>
    <t>PSI</t>
  </si>
  <si>
    <t>1) Autostrade extraurbane</t>
  </si>
  <si>
    <t>3.0</t>
  </si>
  <si>
    <t>Tab 2</t>
  </si>
  <si>
    <t>2) Autostrade urbane</t>
  </si>
  <si>
    <t>3) Strade extraurbane principali - Strade extraurbane secondarie a forte traffico</t>
  </si>
  <si>
    <t>2.5</t>
  </si>
  <si>
    <t>4) Strade extraurbane secondarie di tipo ordinario</t>
  </si>
  <si>
    <t>5) Strade extraurbane secondarie di tipo turistico</t>
  </si>
  <si>
    <t>6) Strade urbane di scorrimento</t>
  </si>
  <si>
    <t>7) Strade urbane di quartiere - Strade locali</t>
  </si>
  <si>
    <t>2.0</t>
  </si>
  <si>
    <t>8) Corsie preferenziali</t>
  </si>
  <si>
    <t>Tab 3</t>
  </si>
  <si>
    <t>coeff. di spessore standard secondo AASHTO</t>
  </si>
  <si>
    <t>Modulo resiliente reale dello strato</t>
  </si>
  <si>
    <t>Modulo resiliente del materiale standard secondo AASHTO</t>
  </si>
  <si>
    <t>coeff. di spessore ricalcolato</t>
  </si>
  <si>
    <t>Strato</t>
  </si>
  <si>
    <r>
      <rPr>
        <sz val="10"/>
        <rFont val="Times New Roman"/>
        <family val="1"/>
      </rPr>
      <t>a</t>
    </r>
    <r>
      <rPr>
        <vertAlign val="subscript"/>
        <sz val="10"/>
        <rFont val="Times New Roman"/>
        <family val="1"/>
      </rPr>
      <t>g</t>
    </r>
  </si>
  <si>
    <r>
      <rPr>
        <sz val="10"/>
        <rFont val="Times New Roman"/>
        <family val="1"/>
      </rPr>
      <t>E</t>
    </r>
    <r>
      <rPr>
        <vertAlign val="subscript"/>
        <sz val="10"/>
        <rFont val="Times New Roman"/>
        <family val="1"/>
      </rPr>
      <t xml:space="preserve">i  </t>
    </r>
    <r>
      <rPr>
        <sz val="8"/>
        <rFont val="Times New Roman"/>
        <family val="1"/>
      </rPr>
      <t>(MPa)</t>
    </r>
  </si>
  <si>
    <r>
      <rPr>
        <sz val="10"/>
        <rFont val="Times New Roman"/>
        <family val="1"/>
      </rPr>
      <t>E</t>
    </r>
    <r>
      <rPr>
        <vertAlign val="subscript"/>
        <sz val="10"/>
        <rFont val="Times New Roman"/>
        <family val="1"/>
      </rPr>
      <t xml:space="preserve">g  </t>
    </r>
    <r>
      <rPr>
        <sz val="8"/>
        <rFont val="Times New Roman"/>
        <family val="1"/>
      </rPr>
      <t>(MPa)</t>
    </r>
  </si>
  <si>
    <r>
      <rPr>
        <b/>
        <sz val="10"/>
        <rFont val="Times New Roman"/>
        <family val="1"/>
      </rPr>
      <t>a</t>
    </r>
    <r>
      <rPr>
        <b/>
        <vertAlign val="subscript"/>
        <sz val="10"/>
        <rFont val="Times New Roman"/>
        <family val="1"/>
      </rPr>
      <t>i</t>
    </r>
  </si>
  <si>
    <t>Fondazione in misto granulare granulometricamente stabilizzato</t>
  </si>
  <si>
    <t>Sottobase in misto cementato</t>
  </si>
  <si>
    <t>Sottobase in misto cementato ad alta duttilità (MCAD)</t>
  </si>
  <si>
    <t>Base normale</t>
  </si>
  <si>
    <t>Base rigenerata a freddo con emulsione modificata</t>
  </si>
  <si>
    <t>Base ad elevata resistenza alla fatica</t>
  </si>
  <si>
    <t>Basebinder ad elevata resistenza alla fatica e all'ormaiamento</t>
  </si>
  <si>
    <t>Binder normale</t>
  </si>
  <si>
    <t>Binder ad elevata resistenza all'ormaiamento</t>
  </si>
  <si>
    <t>Usura normale</t>
  </si>
  <si>
    <t>Usura tipo SMA ad elevata resistenza all'ormaiamento</t>
  </si>
  <si>
    <t>Usura a tessitura ottimizzata a basse emissioni sonore (DRY)</t>
  </si>
  <si>
    <t>Usura con Asphalt Rubber tipo Gap Graded (WET)</t>
  </si>
  <si>
    <t>Usura con Asphalt Rubber tipo Dense Graded (WET)</t>
  </si>
  <si>
    <t>Usura con Asphalt Rubber tipo Open Graded (WET)</t>
  </si>
  <si>
    <t>Usura con Asphalt Rubber tipo drenante (WET)</t>
  </si>
  <si>
    <t>Usura drenante</t>
  </si>
  <si>
    <t>Usura con legante neutro</t>
  </si>
  <si>
    <t>Autostrade extraurbane</t>
  </si>
  <si>
    <t>Autostrade urbane</t>
  </si>
  <si>
    <t>Strade extraurbane principali - Strade extraurbane secondarie a forte traffico</t>
  </si>
  <si>
    <t>Strade extraurbane secondarie di tipo ordinario</t>
  </si>
  <si>
    <t>Strade extraurbane secondarie di tipo turistico</t>
  </si>
  <si>
    <t>Strade urbane di scorrimento</t>
  </si>
  <si>
    <t>Strade urbane di quartiere - strade locali</t>
  </si>
  <si>
    <t>Corsie preferenziali</t>
  </si>
  <si>
    <t>Percentuale %</t>
  </si>
  <si>
    <t>valore determinato in base a tabella 2</t>
  </si>
  <si>
    <t>coeff. di spessore                  (tab. 3)</t>
  </si>
  <si>
    <r>
      <t xml:space="preserve">                        per 70 ≤ R</t>
    </r>
    <r>
      <rPr>
        <vertAlign val="subscript"/>
        <sz val="10"/>
        <rFont val="Times New Roman"/>
        <family val="1"/>
      </rPr>
      <t xml:space="preserve">% </t>
    </r>
    <r>
      <rPr>
        <sz val="10"/>
        <rFont val="Times New Roman"/>
        <family val="1"/>
      </rPr>
      <t xml:space="preserve">≤ 95 si può utilizzare la seguente espressione:  </t>
    </r>
    <r>
      <rPr>
        <sz val="12"/>
        <rFont val="Times New Roman"/>
        <family val="1"/>
      </rPr>
      <t xml:space="preserve"> Z</t>
    </r>
    <r>
      <rPr>
        <vertAlign val="subscript"/>
        <sz val="12"/>
        <rFont val="Times New Roman"/>
        <family val="1"/>
      </rPr>
      <t>R</t>
    </r>
    <r>
      <rPr>
        <sz val="12"/>
        <rFont val="Times New Roman"/>
        <family val="1"/>
      </rPr>
      <t xml:space="preserve"> = 0.0253 x </t>
    </r>
    <r>
      <rPr>
        <i/>
        <sz val="12"/>
        <rFont val="Times New Roman"/>
        <family val="1"/>
      </rPr>
      <t>log</t>
    </r>
    <r>
      <rPr>
        <vertAlign val="superscript"/>
        <sz val="12"/>
        <rFont val="Times New Roman"/>
        <family val="1"/>
      </rPr>
      <t>5</t>
    </r>
    <r>
      <rPr>
        <sz val="12"/>
        <rFont val="Times New Roman"/>
        <family val="1"/>
      </rPr>
      <t>(100 - R</t>
    </r>
    <r>
      <rPr>
        <vertAlign val="subscript"/>
        <sz val="12"/>
        <rFont val="Times New Roman"/>
        <family val="1"/>
      </rPr>
      <t>%</t>
    </r>
    <r>
      <rPr>
        <sz val="12"/>
        <rFont val="Times New Roman"/>
        <family val="1"/>
      </rPr>
      <t xml:space="preserve">) + 0.055 x </t>
    </r>
    <r>
      <rPr>
        <i/>
        <sz val="12"/>
        <rFont val="Times New Roman"/>
        <family val="1"/>
      </rPr>
      <t>log</t>
    </r>
    <r>
      <rPr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>(100 - R</t>
    </r>
    <r>
      <rPr>
        <vertAlign val="subscript"/>
        <sz val="12"/>
        <rFont val="Times New Roman"/>
        <family val="1"/>
      </rPr>
      <t>%</t>
    </r>
    <r>
      <rPr>
        <sz val="12"/>
        <rFont val="Times New Roman"/>
        <family val="1"/>
      </rPr>
      <t xml:space="preserve">) + 1.0147 x </t>
    </r>
    <r>
      <rPr>
        <i/>
        <sz val="12"/>
        <rFont val="Times New Roman"/>
        <family val="1"/>
      </rPr>
      <t>log</t>
    </r>
    <r>
      <rPr>
        <sz val="12"/>
        <rFont val="Times New Roman"/>
        <family val="1"/>
      </rPr>
      <t>(10 - R</t>
    </r>
    <r>
      <rPr>
        <vertAlign val="subscript"/>
        <sz val="12"/>
        <rFont val="Times New Roman"/>
        <family val="1"/>
      </rPr>
      <t>%</t>
    </r>
    <r>
      <rPr>
        <sz val="12"/>
        <rFont val="Times New Roman"/>
        <family val="1"/>
      </rPr>
      <t>) - 2.377</t>
    </r>
  </si>
  <si>
    <r>
      <t>Z</t>
    </r>
    <r>
      <rPr>
        <i/>
        <vertAlign val="subscript"/>
        <sz val="10"/>
        <rFont val="Times New Roman"/>
        <family val="1"/>
      </rPr>
      <t>R</t>
    </r>
  </si>
  <si>
    <t>strato di base normale</t>
  </si>
  <si>
    <t>binder normale</t>
  </si>
  <si>
    <t>usura normale</t>
  </si>
  <si>
    <r>
      <t>PSI</t>
    </r>
    <r>
      <rPr>
        <vertAlign val="subscript"/>
        <sz val="10"/>
        <rFont val="Arial"/>
        <family val="2"/>
      </rPr>
      <t>iniz.</t>
    </r>
  </si>
  <si>
    <t>REALIZZAZIONE DEL RACCORDO VIARIO NORD-SUD A SAN CESARIO SUL PANARO (MO)  IN VARIANTE ALLA SP  N.14 - CUP G41B15000090005  – CIG 8469784EDA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</si>
</sst>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\-??_-;_-@_-"/>
    <numFmt numFmtId="165" formatCode="_-* #,##0.00000_-;\-* #,##0.00000_-;_-* \-??_-;_-@_-"/>
    <numFmt numFmtId="166" formatCode="_-* #,##0.000_-;\-* #,##0.000_-;_-* \-??_-;_-@_-"/>
    <numFmt numFmtId="167" formatCode="_-* #,##0.0000_-;\-* #,##0.0000_-;_-* \-??_-;_-@_-"/>
    <numFmt numFmtId="168" formatCode="0.00000"/>
    <numFmt numFmtId="169" formatCode="#,##0.00_ ;\-#,##0.00\ "/>
    <numFmt numFmtId="170" formatCode="0.0%"/>
    <numFmt numFmtId="171" formatCode="0.000"/>
  </numFmts>
  <fonts count="32" x14ac:knownFonts="1">
    <font>
      <sz val="10"/>
      <name val="Arial"/>
    </font>
    <font>
      <sz val="10"/>
      <name val="Arial"/>
    </font>
    <font>
      <i/>
      <sz val="10"/>
      <name val="Times New Roman"/>
      <family val="1"/>
    </font>
    <font>
      <i/>
      <sz val="9"/>
      <name val="Arial"/>
      <family val="2"/>
    </font>
    <font>
      <sz val="8"/>
      <name val="Arial"/>
      <family val="2"/>
    </font>
    <font>
      <vertAlign val="subscript"/>
      <sz val="10"/>
      <name val="Arial"/>
      <family val="2"/>
    </font>
    <font>
      <i/>
      <sz val="12"/>
      <name val="Arial"/>
      <family val="2"/>
    </font>
    <font>
      <i/>
      <vertAlign val="subscript"/>
      <sz val="12"/>
      <name val="Arial"/>
      <family val="2"/>
    </font>
    <font>
      <sz val="14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</font>
    <font>
      <i/>
      <sz val="12"/>
      <name val="Times New Roman"/>
      <family val="1"/>
    </font>
    <font>
      <i/>
      <vertAlign val="subscript"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i/>
      <vertAlign val="subscript"/>
      <sz val="14"/>
      <name val="Times New Roman"/>
      <family val="1"/>
    </font>
    <font>
      <b/>
      <i/>
      <vertAlign val="superscript"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vertAlign val="subscript"/>
      <sz val="10"/>
      <name val="Times New Roman"/>
      <family val="1"/>
    </font>
    <font>
      <sz val="8"/>
      <name val="Times New Roman"/>
      <family val="1"/>
    </font>
    <font>
      <vertAlign val="subscript"/>
      <sz val="10"/>
      <name val="Times New Roman"/>
      <family val="1"/>
    </font>
    <font>
      <sz val="6"/>
      <name val="Times New Roman"/>
      <family val="1"/>
    </font>
    <font>
      <b/>
      <vertAlign val="subscript"/>
      <sz val="10"/>
      <name val="Times New Roman"/>
      <family val="1"/>
    </font>
    <font>
      <sz val="10"/>
      <color rgb="FFFFFFFF"/>
      <name val="Times New Roman"/>
      <family val="1"/>
    </font>
    <font>
      <b/>
      <sz val="6"/>
      <name val="Times New Roman"/>
      <family val="1"/>
    </font>
    <font>
      <sz val="12"/>
      <name val="Times New Roman"/>
      <family val="1"/>
    </font>
    <font>
      <vertAlign val="subscript"/>
      <sz val="12"/>
      <name val="Times New Roman"/>
      <family val="1"/>
    </font>
    <font>
      <vertAlign val="superscript"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Alignment="0" applyProtection="0"/>
    <xf numFmtId="9" fontId="1" fillId="0" borderId="0" applyBorder="0" applyAlignment="0" applyProtection="0"/>
  </cellStyleXfs>
  <cellXfs count="99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8" fillId="0" borderId="0" xfId="0" applyFont="1" applyBorder="1" applyProtection="1"/>
    <xf numFmtId="0" fontId="2" fillId="0" borderId="0" xfId="0" applyFont="1" applyAlignment="1" applyProtection="1">
      <alignment horizontal="left"/>
    </xf>
    <xf numFmtId="0" fontId="0" fillId="0" borderId="1" xfId="0" applyBorder="1" applyProtection="1">
      <protection locked="0"/>
    </xf>
    <xf numFmtId="164" fontId="0" fillId="2" borderId="1" xfId="1" applyFont="1" applyFill="1" applyBorder="1" applyAlignment="1" applyProtection="1"/>
    <xf numFmtId="166" fontId="0" fillId="2" borderId="1" xfId="1" applyNumberFormat="1" applyFont="1" applyFill="1" applyBorder="1" applyAlignment="1" applyProtection="1"/>
    <xf numFmtId="167" fontId="9" fillId="2" borderId="1" xfId="1" applyNumberFormat="1" applyFont="1" applyFill="1" applyBorder="1" applyAlignment="1" applyProtection="1"/>
    <xf numFmtId="0" fontId="11" fillId="2" borderId="2" xfId="0" applyFont="1" applyFill="1" applyBorder="1" applyProtection="1"/>
    <xf numFmtId="0" fontId="11" fillId="2" borderId="9" xfId="0" applyFont="1" applyFill="1" applyBorder="1" applyProtection="1"/>
    <xf numFmtId="0" fontId="11" fillId="2" borderId="4" xfId="0" applyFont="1" applyFill="1" applyBorder="1" applyProtection="1"/>
    <xf numFmtId="0" fontId="11" fillId="2" borderId="13" xfId="0" applyFont="1" applyFill="1" applyBorder="1" applyProtection="1"/>
    <xf numFmtId="0" fontId="18" fillId="0" borderId="0" xfId="0" applyFont="1"/>
    <xf numFmtId="0" fontId="2" fillId="5" borderId="1" xfId="0" applyFont="1" applyFill="1" applyBorder="1" applyAlignment="1">
      <alignment horizontal="center" vertical="top" wrapText="1"/>
    </xf>
    <xf numFmtId="9" fontId="18" fillId="0" borderId="0" xfId="2" applyFont="1" applyBorder="1" applyAlignment="1" applyProtection="1"/>
    <xf numFmtId="166" fontId="18" fillId="0" borderId="0" xfId="1" applyNumberFormat="1" applyFont="1" applyBorder="1" applyAlignment="1" applyProtection="1"/>
    <xf numFmtId="166" fontId="2" fillId="2" borderId="1" xfId="1" applyNumberFormat="1" applyFont="1" applyFill="1" applyBorder="1" applyAlignment="1" applyProtection="1">
      <alignment horizontal="center" vertical="top" wrapText="1"/>
    </xf>
    <xf numFmtId="10" fontId="0" fillId="0" borderId="0" xfId="2" applyNumberFormat="1" applyFont="1" applyBorder="1" applyAlignment="1" applyProtection="1"/>
    <xf numFmtId="0" fontId="19" fillId="3" borderId="3" xfId="0" applyFont="1" applyFill="1" applyBorder="1" applyAlignment="1">
      <alignment horizontal="center"/>
    </xf>
    <xf numFmtId="10" fontId="18" fillId="0" borderId="0" xfId="2" applyNumberFormat="1" applyFont="1" applyBorder="1" applyAlignment="1" applyProtection="1"/>
    <xf numFmtId="0" fontId="27" fillId="3" borderId="5" xfId="0" applyFont="1" applyFill="1" applyBorder="1" applyAlignment="1">
      <alignment horizontal="center"/>
    </xf>
    <xf numFmtId="10" fontId="25" fillId="0" borderId="5" xfId="0" applyNumberFormat="1" applyFont="1" applyBorder="1" applyAlignment="1" applyProtection="1">
      <alignment horizontal="center" vertical="center" wrapText="1"/>
      <protection locked="0"/>
    </xf>
    <xf numFmtId="10" fontId="25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/>
      <protection hidden="1"/>
    </xf>
    <xf numFmtId="10" fontId="18" fillId="0" borderId="1" xfId="0" applyNumberFormat="1" applyFont="1" applyBorder="1" applyAlignment="1" applyProtection="1">
      <alignment horizontal="center"/>
      <protection locked="0"/>
    </xf>
    <xf numFmtId="10" fontId="18" fillId="0" borderId="1" xfId="0" applyNumberFormat="1" applyFont="1" applyBorder="1"/>
    <xf numFmtId="165" fontId="0" fillId="0" borderId="1" xfId="1" applyNumberFormat="1" applyFont="1" applyBorder="1" applyAlignment="1" applyProtection="1">
      <protection locked="0"/>
    </xf>
    <xf numFmtId="0" fontId="0" fillId="0" borderId="0" xfId="0" applyFill="1" applyProtection="1"/>
    <xf numFmtId="0" fontId="0" fillId="0" borderId="0" xfId="0" applyFont="1" applyFill="1" applyBorder="1" applyProtection="1"/>
    <xf numFmtId="167" fontId="9" fillId="0" borderId="0" xfId="1" applyNumberFormat="1" applyFont="1" applyFill="1" applyBorder="1" applyAlignment="1" applyProtection="1"/>
    <xf numFmtId="0" fontId="0" fillId="0" borderId="0" xfId="0" applyFill="1"/>
    <xf numFmtId="167" fontId="9" fillId="7" borderId="0" xfId="1" applyNumberFormat="1" applyFont="1" applyFill="1" applyBorder="1" applyAlignment="1" applyProtection="1"/>
    <xf numFmtId="0" fontId="10" fillId="0" borderId="1" xfId="0" applyFont="1" applyBorder="1" applyProtection="1">
      <protection locked="0"/>
    </xf>
    <xf numFmtId="164" fontId="1" fillId="0" borderId="1" xfId="1" applyBorder="1" applyProtection="1"/>
    <xf numFmtId="165" fontId="10" fillId="0" borderId="1" xfId="1" applyNumberFormat="1" applyFont="1" applyBorder="1" applyAlignment="1" applyProtection="1">
      <protection locked="0"/>
    </xf>
    <xf numFmtId="164" fontId="1" fillId="0" borderId="1" xfId="1" applyBorder="1" applyAlignment="1" applyProtection="1"/>
    <xf numFmtId="0" fontId="0" fillId="7" borderId="1" xfId="0" applyFill="1" applyBorder="1" applyProtection="1"/>
    <xf numFmtId="9" fontId="0" fillId="7" borderId="1" xfId="2" applyFont="1" applyFill="1" applyBorder="1" applyAlignment="1" applyProtection="1"/>
    <xf numFmtId="0" fontId="0" fillId="2" borderId="1" xfId="0" applyFill="1" applyBorder="1" applyProtection="1"/>
    <xf numFmtId="164" fontId="9" fillId="2" borderId="5" xfId="1" applyFont="1" applyFill="1" applyBorder="1" applyAlignment="1" applyProtection="1"/>
    <xf numFmtId="0" fontId="0" fillId="7" borderId="2" xfId="0" applyFont="1" applyFill="1" applyBorder="1" applyProtection="1"/>
    <xf numFmtId="167" fontId="9" fillId="7" borderId="8" xfId="1" applyNumberFormat="1" applyFont="1" applyFill="1" applyBorder="1" applyAlignment="1" applyProtection="1"/>
    <xf numFmtId="0" fontId="0" fillId="7" borderId="8" xfId="0" applyFill="1" applyBorder="1" applyProtection="1"/>
    <xf numFmtId="0" fontId="0" fillId="7" borderId="9" xfId="0" applyFill="1" applyBorder="1" applyProtection="1"/>
    <xf numFmtId="0" fontId="0" fillId="7" borderId="10" xfId="0" applyFont="1" applyFill="1" applyBorder="1" applyProtection="1"/>
    <xf numFmtId="0" fontId="0" fillId="7" borderId="0" xfId="0" applyFill="1" applyBorder="1" applyProtection="1"/>
    <xf numFmtId="0" fontId="0" fillId="7" borderId="11" xfId="0" applyFill="1" applyBorder="1" applyProtection="1"/>
    <xf numFmtId="0" fontId="0" fillId="7" borderId="4" xfId="0" applyFont="1" applyFill="1" applyBorder="1" applyProtection="1"/>
    <xf numFmtId="167" fontId="9" fillId="7" borderId="12" xfId="1" applyNumberFormat="1" applyFont="1" applyFill="1" applyBorder="1" applyAlignment="1" applyProtection="1"/>
    <xf numFmtId="0" fontId="0" fillId="7" borderId="12" xfId="0" applyFill="1" applyBorder="1" applyProtection="1"/>
    <xf numFmtId="0" fontId="0" fillId="7" borderId="13" xfId="0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horizontal="left"/>
    </xf>
    <xf numFmtId="168" fontId="14" fillId="2" borderId="11" xfId="0" applyNumberFormat="1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center" vertical="top"/>
    </xf>
    <xf numFmtId="0" fontId="15" fillId="2" borderId="6" xfId="0" applyFont="1" applyFill="1" applyBorder="1" applyAlignment="1" applyProtection="1">
      <alignment horizontal="right" vertical="center"/>
    </xf>
    <xf numFmtId="169" fontId="15" fillId="2" borderId="7" xfId="1" applyNumberFormat="1" applyFont="1" applyFill="1" applyBorder="1" applyAlignment="1" applyProtection="1">
      <alignment horizontal="right" vertical="center"/>
    </xf>
    <xf numFmtId="49" fontId="15" fillId="2" borderId="14" xfId="0" applyNumberFormat="1" applyFont="1" applyFill="1" applyBorder="1" applyAlignment="1" applyProtection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9" fontId="18" fillId="5" borderId="1" xfId="2" applyFont="1" applyFill="1" applyBorder="1" applyAlignment="1" applyProtection="1">
      <alignment horizontal="center" vertical="top" wrapText="1"/>
    </xf>
    <xf numFmtId="9" fontId="18" fillId="6" borderId="1" xfId="2" applyFont="1" applyFill="1" applyBorder="1" applyAlignment="1" applyProtection="1">
      <alignment horizontal="center" vertical="top" wrapText="1"/>
    </xf>
    <xf numFmtId="9" fontId="18" fillId="5" borderId="1" xfId="2" applyFont="1" applyFill="1" applyBorder="1" applyAlignment="1" applyProtection="1">
      <alignment horizontal="center"/>
    </xf>
    <xf numFmtId="170" fontId="18" fillId="5" borderId="1" xfId="2" applyNumberFormat="1" applyFont="1" applyFill="1" applyBorder="1" applyAlignment="1" applyProtection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169" fontId="18" fillId="0" borderId="1" xfId="1" applyNumberFormat="1" applyFont="1" applyBorder="1" applyAlignment="1" applyProtection="1">
      <alignment horizontal="center"/>
    </xf>
    <xf numFmtId="10" fontId="18" fillId="5" borderId="1" xfId="2" applyNumberFormat="1" applyFont="1" applyFill="1" applyBorder="1" applyAlignment="1" applyProtection="1">
      <alignment horizontal="center"/>
    </xf>
    <xf numFmtId="171" fontId="18" fillId="2" borderId="1" xfId="1" applyNumberFormat="1" applyFont="1" applyFill="1" applyBorder="1" applyAlignment="1" applyProtection="1">
      <alignment horizontal="center"/>
    </xf>
    <xf numFmtId="0" fontId="18" fillId="0" borderId="1" xfId="0" applyFont="1" applyBorder="1" applyAlignment="1">
      <alignment horizontal="center"/>
    </xf>
    <xf numFmtId="165" fontId="18" fillId="6" borderId="1" xfId="1" applyNumberFormat="1" applyFont="1" applyFill="1" applyBorder="1" applyAlignment="1" applyProtection="1">
      <alignment horizontal="center"/>
    </xf>
    <xf numFmtId="0" fontId="18" fillId="6" borderId="1" xfId="0" applyFont="1" applyFill="1" applyBorder="1" applyAlignment="1">
      <alignment horizontal="center"/>
    </xf>
    <xf numFmtId="0" fontId="25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0" fontId="25" fillId="0" borderId="1" xfId="0" applyNumberFormat="1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hidden="1"/>
    </xf>
    <xf numFmtId="0" fontId="9" fillId="0" borderId="0" xfId="0" applyFont="1" applyProtection="1"/>
    <xf numFmtId="0" fontId="9" fillId="0" borderId="0" xfId="0" applyFont="1"/>
    <xf numFmtId="0" fontId="9" fillId="0" borderId="0" xfId="0" applyFont="1" applyAlignment="1" applyProtection="1">
      <alignment horizontal="left"/>
    </xf>
    <xf numFmtId="0" fontId="10" fillId="0" borderId="0" xfId="0" applyFont="1" applyFill="1" applyAlignment="1">
      <alignment horizontal="center" wrapText="1"/>
    </xf>
  </cellXfs>
  <cellStyles count="3">
    <cellStyle name="Migliaia" xfId="1" builtinId="3"/>
    <cellStyle name="Normale" xfId="0" builtinId="0"/>
    <cellStyle name="Percentuale" xfId="2" builtinId="5"/>
  </cellStyles>
  <dxfs count="13">
    <dxf>
      <font>
        <b/>
        <i val="0"/>
        <name val="Arial"/>
      </font>
      <fill>
        <patternFill>
          <bgColor rgb="FF00FF00"/>
        </patternFill>
      </fill>
    </dxf>
    <dxf>
      <font>
        <b/>
        <i val="0"/>
        <name val="Arial"/>
      </font>
      <fill>
        <patternFill>
          <bgColor rgb="FF00FF00"/>
        </patternFill>
      </fill>
    </dxf>
    <dxf>
      <font>
        <b/>
        <i val="0"/>
        <name val="Arial"/>
      </font>
      <fill>
        <patternFill>
          <bgColor rgb="FF00FF00"/>
        </patternFill>
      </fill>
    </dxf>
    <dxf>
      <font>
        <b/>
        <i val="0"/>
        <name val="Arial"/>
      </font>
      <fill>
        <patternFill>
          <bgColor rgb="FF00FF00"/>
        </patternFill>
      </fill>
    </dxf>
    <dxf>
      <font>
        <b/>
        <i val="0"/>
        <name val="Arial"/>
      </font>
      <fill>
        <patternFill>
          <bgColor rgb="FF00FF00"/>
        </patternFill>
      </fill>
    </dxf>
    <dxf>
      <font>
        <b/>
        <i val="0"/>
        <name val="Arial"/>
      </font>
      <fill>
        <patternFill>
          <bgColor rgb="FF00FF00"/>
        </patternFill>
      </fill>
    </dxf>
    <dxf>
      <font>
        <b/>
        <i val="0"/>
        <name val="Arial"/>
      </font>
      <fill>
        <patternFill>
          <bgColor rgb="FF00FF00"/>
        </patternFill>
      </fill>
    </dxf>
    <dxf>
      <font>
        <b/>
        <i val="0"/>
        <name val="Arial"/>
      </font>
      <fill>
        <patternFill>
          <bgColor rgb="FF00FF00"/>
        </patternFill>
      </fill>
    </dxf>
    <dxf>
      <font>
        <name val="Arial"/>
      </font>
      <fill>
        <patternFill>
          <bgColor rgb="FFCCFFCC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</font>
      <fill>
        <patternFill>
          <bgColor rgb="FFCCFFCC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</font>
      <fill>
        <patternFill>
          <bgColor rgb="FFCCFFCC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Arial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12</xdr:col>
      <xdr:colOff>54669</xdr:colOff>
      <xdr:row>38</xdr:row>
      <xdr:rowOff>104775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45BFE5D-378D-4887-94C2-36D752F23D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24" b="35606"/>
        <a:stretch/>
      </xdr:blipFill>
      <xdr:spPr>
        <a:xfrm>
          <a:off x="0" y="276225"/>
          <a:ext cx="7112694" cy="5981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9000</xdr:colOff>
      <xdr:row>22</xdr:row>
      <xdr:rowOff>276840</xdr:rowOff>
    </xdr:from>
    <xdr:to>
      <xdr:col>8</xdr:col>
      <xdr:colOff>458280</xdr:colOff>
      <xdr:row>22</xdr:row>
      <xdr:rowOff>276840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33840" y="5749200"/>
          <a:ext cx="1558080" cy="0"/>
        </a:xfrm>
        <a:prstGeom prst="line">
          <a:avLst/>
        </a:prstGeom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457200</xdr:colOff>
      <xdr:row>16</xdr:row>
      <xdr:rowOff>18075</xdr:rowOff>
    </xdr:from>
    <xdr:to>
      <xdr:col>10</xdr:col>
      <xdr:colOff>361950</xdr:colOff>
      <xdr:row>19</xdr:row>
      <xdr:rowOff>180975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448D118-972D-413E-9D61-6D82C5004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3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09600" y="2970825"/>
          <a:ext cx="6229350" cy="76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49131-0C2F-4845-9ED4-BCB8D96A01E0}">
  <dimension ref="B1:K1"/>
  <sheetViews>
    <sheetView showGridLines="0" tabSelected="1" workbookViewId="0">
      <selection activeCell="O10" sqref="O10"/>
    </sheetView>
  </sheetViews>
  <sheetFormatPr defaultRowHeight="12.75" x14ac:dyDescent="0.2"/>
  <cols>
    <col min="1" max="10" width="9.140625" style="37"/>
    <col min="11" max="11" width="5.28515625" style="37" customWidth="1"/>
    <col min="12" max="16384" width="9.140625" style="37"/>
  </cols>
  <sheetData>
    <row r="1" spans="2:11" ht="31.5" customHeight="1" x14ac:dyDescent="0.2">
      <c r="B1" s="98" t="s">
        <v>85</v>
      </c>
      <c r="C1" s="98"/>
      <c r="D1" s="98"/>
      <c r="E1" s="98"/>
      <c r="F1" s="98"/>
      <c r="G1" s="98"/>
      <c r="H1" s="98"/>
      <c r="I1" s="98"/>
      <c r="J1" s="98"/>
      <c r="K1" s="98"/>
    </row>
  </sheetData>
  <sheetProtection algorithmName="SHA-512" hashValue="6gWvfRUqkZ0oG4Zzuhi8fo9I9Y6mMtxMVzh3CK3QY3hOZUiMDIBhe9i14dQBPnPTZeAiABoAzE4K3TKBr8HR4Q==" saltValue="Uh6Y/wvN+xIjdn42wJNo0Q==" spinCount="100000" sheet="1" objects="1" scenarios="1"/>
  <mergeCells count="1">
    <mergeCell ref="B1:K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29"/>
  <sheetViews>
    <sheetView showGridLines="0" zoomScaleNormal="100" workbookViewId="0">
      <selection activeCell="B1" sqref="B1:N1"/>
    </sheetView>
  </sheetViews>
  <sheetFormatPr defaultRowHeight="12.75" x14ac:dyDescent="0.2"/>
  <cols>
    <col min="1" max="1" width="2.28515625" style="1" customWidth="1"/>
    <col min="2" max="2" width="22.42578125" style="1" customWidth="1"/>
    <col min="3" max="3" width="10.85546875" style="1" customWidth="1"/>
    <col min="4" max="4" width="9.5703125" style="1" customWidth="1"/>
    <col min="5" max="5" width="14.28515625" style="2" customWidth="1"/>
    <col min="6" max="6" width="9.140625" style="1" customWidth="1"/>
    <col min="7" max="7" width="3.85546875" style="1" customWidth="1"/>
    <col min="8" max="8" width="11.85546875" style="1" customWidth="1"/>
    <col min="9" max="9" width="7.28515625" style="1" customWidth="1"/>
    <col min="10" max="10" width="5.5703125" style="1" customWidth="1"/>
    <col min="11" max="11" width="11.85546875" style="1" customWidth="1"/>
    <col min="12" max="12" width="11.5703125" style="1"/>
    <col min="13" max="13" width="17.5703125" style="1" customWidth="1"/>
    <col min="14" max="14" width="12.28515625" style="1" customWidth="1"/>
    <col min="15" max="257" width="9.140625" style="1" customWidth="1"/>
    <col min="258" max="1025" width="9.140625" customWidth="1"/>
  </cols>
  <sheetData>
    <row r="1" spans="1:257" s="96" customFormat="1" ht="18.75" customHeight="1" x14ac:dyDescent="0.2">
      <c r="A1" s="95"/>
      <c r="B1" s="97" t="s">
        <v>85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  <c r="IW1" s="95"/>
    </row>
    <row r="2" spans="1:257" ht="6.75" customHeight="1" x14ac:dyDescent="0.2"/>
    <row r="3" spans="1:257" ht="29.25" customHeight="1" x14ac:dyDescent="0.2">
      <c r="B3" s="58" t="s">
        <v>0</v>
      </c>
      <c r="C3" s="3" t="s">
        <v>1</v>
      </c>
      <c r="D3" s="4" t="s">
        <v>2</v>
      </c>
      <c r="E3" s="4" t="s">
        <v>78</v>
      </c>
      <c r="F3" s="59" t="s">
        <v>3</v>
      </c>
    </row>
    <row r="4" spans="1:257" s="5" customFormat="1" ht="19.5" x14ac:dyDescent="0.2">
      <c r="B4" s="58"/>
      <c r="C4" s="6" t="s">
        <v>4</v>
      </c>
      <c r="D4" s="7" t="s">
        <v>5</v>
      </c>
      <c r="E4" s="7" t="s">
        <v>6</v>
      </c>
      <c r="F4" s="59"/>
    </row>
    <row r="5" spans="1:257" ht="15" customHeight="1" x14ac:dyDescent="0.2">
      <c r="B5" s="39" t="s">
        <v>7</v>
      </c>
      <c r="C5" s="11">
        <v>300</v>
      </c>
      <c r="D5" s="42">
        <f t="shared" ref="D5:D14" si="0">IF(C5&gt;0,1,"")</f>
        <v>1</v>
      </c>
      <c r="E5" s="33">
        <v>0.12428307550000001</v>
      </c>
      <c r="F5" s="42">
        <f t="shared" ref="F5:F14" si="1">IF(C5&lt;&gt;0,C5*D5*E5,"")</f>
        <v>37.284922649999999</v>
      </c>
      <c r="H5" s="63" t="s">
        <v>9</v>
      </c>
      <c r="I5" s="63"/>
      <c r="J5" s="63"/>
      <c r="K5" s="43">
        <v>5</v>
      </c>
    </row>
    <row r="6" spans="1:257" ht="15" customHeight="1" x14ac:dyDescent="0.3">
      <c r="B6" s="39" t="s">
        <v>81</v>
      </c>
      <c r="C6" s="11">
        <v>100</v>
      </c>
      <c r="D6" s="42">
        <f t="shared" si="0"/>
        <v>1</v>
      </c>
      <c r="E6" s="33">
        <v>0.18615999999999999</v>
      </c>
      <c r="F6" s="42">
        <f t="shared" si="1"/>
        <v>18.616</v>
      </c>
      <c r="H6" s="63" t="s">
        <v>10</v>
      </c>
      <c r="I6" s="63"/>
      <c r="J6" s="63"/>
      <c r="K6" s="44">
        <v>0.9</v>
      </c>
      <c r="L6" s="10" t="s">
        <v>11</v>
      </c>
    </row>
    <row r="7" spans="1:257" ht="15" customHeight="1" x14ac:dyDescent="0.3">
      <c r="B7" s="39" t="s">
        <v>82</v>
      </c>
      <c r="C7" s="11">
        <v>40</v>
      </c>
      <c r="D7" s="42">
        <f t="shared" si="0"/>
        <v>1</v>
      </c>
      <c r="E7" s="33">
        <v>0.4</v>
      </c>
      <c r="F7" s="42">
        <f t="shared" si="1"/>
        <v>16</v>
      </c>
      <c r="H7" s="63" t="s">
        <v>12</v>
      </c>
      <c r="I7" s="63"/>
      <c r="J7" s="63"/>
      <c r="K7" s="43">
        <v>0.45</v>
      </c>
      <c r="L7" s="10" t="s">
        <v>13</v>
      </c>
    </row>
    <row r="8" spans="1:257" ht="15" customHeight="1" x14ac:dyDescent="0.3">
      <c r="B8" s="39" t="s">
        <v>83</v>
      </c>
      <c r="C8" s="11">
        <v>30</v>
      </c>
      <c r="D8" s="42">
        <f t="shared" si="0"/>
        <v>1</v>
      </c>
      <c r="E8" s="33">
        <v>0.48</v>
      </c>
      <c r="F8" s="42">
        <f t="shared" si="1"/>
        <v>14.399999999999999</v>
      </c>
      <c r="H8" s="63" t="s">
        <v>84</v>
      </c>
      <c r="I8" s="63"/>
      <c r="J8" s="63"/>
      <c r="K8" s="43">
        <v>4.6500000000000004</v>
      </c>
      <c r="L8" s="2" t="s">
        <v>14</v>
      </c>
    </row>
    <row r="9" spans="1:257" ht="15" customHeight="1" x14ac:dyDescent="0.3">
      <c r="B9" s="39"/>
      <c r="C9" s="11"/>
      <c r="D9" s="42" t="str">
        <f t="shared" si="0"/>
        <v/>
      </c>
      <c r="E9" s="33"/>
      <c r="F9" s="42" t="str">
        <f t="shared" si="1"/>
        <v/>
      </c>
      <c r="H9" s="63" t="s">
        <v>15</v>
      </c>
      <c r="I9" s="63"/>
      <c r="J9" s="63"/>
      <c r="K9" s="43">
        <v>2.5</v>
      </c>
      <c r="L9" s="10" t="s">
        <v>11</v>
      </c>
    </row>
    <row r="10" spans="1:257" ht="15" customHeight="1" x14ac:dyDescent="0.3">
      <c r="B10" s="39"/>
      <c r="C10" s="11"/>
      <c r="D10" s="40" t="str">
        <f t="shared" si="0"/>
        <v/>
      </c>
      <c r="E10" s="33"/>
      <c r="F10" s="40" t="str">
        <f t="shared" si="1"/>
        <v/>
      </c>
      <c r="H10" s="63" t="s">
        <v>16</v>
      </c>
      <c r="I10" s="63"/>
      <c r="J10" s="63"/>
      <c r="K10" s="45">
        <f>HLOOKUP(K6,Tabelle!D13:AM14,2)</f>
        <v>-1.282</v>
      </c>
      <c r="L10" s="10" t="s">
        <v>77</v>
      </c>
    </row>
    <row r="11" spans="1:257" ht="15" customHeight="1" x14ac:dyDescent="0.3">
      <c r="B11" s="39"/>
      <c r="C11" s="11"/>
      <c r="D11" s="40" t="str">
        <f t="shared" si="0"/>
        <v/>
      </c>
      <c r="E11" s="41"/>
      <c r="F11" s="40" t="str">
        <f t="shared" si="1"/>
        <v/>
      </c>
      <c r="H11" s="63" t="s">
        <v>17</v>
      </c>
      <c r="I11" s="63"/>
      <c r="J11" s="63"/>
      <c r="K11" s="12">
        <f>10*K5*145.038</f>
        <v>7251.9000000000005</v>
      </c>
    </row>
    <row r="12" spans="1:257" ht="15" customHeight="1" x14ac:dyDescent="0.2">
      <c r="B12" s="39"/>
      <c r="C12" s="11"/>
      <c r="D12" s="40" t="str">
        <f t="shared" si="0"/>
        <v/>
      </c>
      <c r="E12" s="33"/>
      <c r="F12" s="40" t="str">
        <f t="shared" si="1"/>
        <v/>
      </c>
      <c r="H12" s="63" t="s">
        <v>18</v>
      </c>
      <c r="I12" s="63"/>
      <c r="J12" s="63"/>
      <c r="K12" s="13">
        <f>IF(K5&lt;3,0,3.51*LOG(K5)-0.85*(LOG(K5))^2-1.43)</f>
        <v>0.60810950830215638</v>
      </c>
    </row>
    <row r="13" spans="1:257" ht="15" customHeight="1" x14ac:dyDescent="0.2">
      <c r="B13" s="39"/>
      <c r="C13" s="11"/>
      <c r="D13" s="40" t="str">
        <f t="shared" si="0"/>
        <v/>
      </c>
      <c r="E13" s="33"/>
      <c r="F13" s="40" t="str">
        <f t="shared" si="1"/>
        <v/>
      </c>
      <c r="H13" s="63" t="s">
        <v>19</v>
      </c>
      <c r="I13" s="63"/>
      <c r="J13" s="63"/>
      <c r="K13" s="14">
        <f>ROUND(K12+0.0394*F15,4)</f>
        <v>4.0084</v>
      </c>
    </row>
    <row r="14" spans="1:257" ht="15" customHeight="1" x14ac:dyDescent="0.2">
      <c r="B14" s="39"/>
      <c r="C14" s="11"/>
      <c r="D14" s="40" t="str">
        <f t="shared" si="0"/>
        <v/>
      </c>
      <c r="E14" s="33"/>
      <c r="F14" s="40" t="str">
        <f t="shared" si="1"/>
        <v/>
      </c>
    </row>
    <row r="15" spans="1:257" ht="15" customHeight="1" x14ac:dyDescent="0.3">
      <c r="B15" s="8"/>
      <c r="C15" s="8"/>
      <c r="D15" s="8"/>
      <c r="E15" s="9" t="s">
        <v>8</v>
      </c>
      <c r="F15" s="46">
        <f>SUM(F5:F14)</f>
        <v>86.30092264999999</v>
      </c>
    </row>
    <row r="16" spans="1:257" s="37" customFormat="1" ht="15.95" customHeight="1" x14ac:dyDescent="0.2">
      <c r="A16" s="34"/>
      <c r="B16" s="35"/>
      <c r="C16" s="36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</row>
    <row r="17" spans="1:257" s="37" customFormat="1" ht="15.95" customHeight="1" x14ac:dyDescent="0.2">
      <c r="A17" s="34"/>
      <c r="B17" s="47"/>
      <c r="C17" s="48"/>
      <c r="D17" s="49"/>
      <c r="E17" s="49"/>
      <c r="F17" s="49"/>
      <c r="G17" s="49"/>
      <c r="H17" s="49"/>
      <c r="I17" s="49"/>
      <c r="J17" s="49"/>
      <c r="K17" s="50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</row>
    <row r="18" spans="1:257" s="37" customFormat="1" ht="15.95" customHeight="1" x14ac:dyDescent="0.2">
      <c r="A18" s="34"/>
      <c r="B18" s="51"/>
      <c r="C18" s="38"/>
      <c r="D18" s="52"/>
      <c r="E18" s="52"/>
      <c r="F18" s="52"/>
      <c r="G18" s="52"/>
      <c r="H18" s="52"/>
      <c r="I18" s="52"/>
      <c r="J18" s="52"/>
      <c r="K18" s="53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  <c r="IU18" s="34"/>
      <c r="IV18" s="34"/>
      <c r="IW18" s="34"/>
    </row>
    <row r="19" spans="1:257" s="37" customFormat="1" ht="15.95" customHeight="1" x14ac:dyDescent="0.2">
      <c r="A19" s="34"/>
      <c r="B19" s="51"/>
      <c r="C19" s="38"/>
      <c r="D19" s="52"/>
      <c r="E19" s="52"/>
      <c r="F19" s="52"/>
      <c r="G19" s="52"/>
      <c r="H19" s="52"/>
      <c r="I19" s="52"/>
      <c r="J19" s="52"/>
      <c r="K19" s="53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  <c r="IU19" s="34"/>
      <c r="IV19" s="34"/>
      <c r="IW19" s="34"/>
    </row>
    <row r="20" spans="1:257" s="37" customFormat="1" ht="15.95" customHeight="1" x14ac:dyDescent="0.2">
      <c r="A20" s="34"/>
      <c r="B20" s="54"/>
      <c r="C20" s="55"/>
      <c r="D20" s="56"/>
      <c r="E20" s="56"/>
      <c r="F20" s="56"/>
      <c r="G20" s="56"/>
      <c r="H20" s="56"/>
      <c r="I20" s="56"/>
      <c r="J20" s="56"/>
      <c r="K20" s="57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  <c r="IW20" s="34"/>
    </row>
    <row r="21" spans="1:257" s="37" customFormat="1" ht="15.95" customHeight="1" x14ac:dyDescent="0.2">
      <c r="A21" s="34"/>
      <c r="B21" s="35"/>
      <c r="C21" s="36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  <c r="IU21" s="34"/>
      <c r="IV21" s="34"/>
      <c r="IW21" s="34"/>
    </row>
    <row r="22" spans="1:257" ht="8.1" customHeight="1" x14ac:dyDescent="0.2">
      <c r="B22" s="15"/>
      <c r="C22" s="60" t="str">
        <f>CONCATENATE(K10," × ",K7," + 9.36 log (",K13+1,") - 0.20 + ")</f>
        <v xml:space="preserve">-1,282 × 0,45 + 9.36 log (5,0084) - 0.20 + </v>
      </c>
      <c r="D22" s="60"/>
      <c r="E22" s="60"/>
      <c r="F22" s="60"/>
      <c r="G22" s="61" t="str">
        <f>CONCATENATE("log (",K8-K9," / 2,70)")</f>
        <v>log (2,15 / 2,70)</v>
      </c>
      <c r="H22" s="61"/>
      <c r="I22" s="61"/>
      <c r="J22" s="60" t="str">
        <f>CONCATENATE(" + 2.32 log (",K11,") - 8,07 = ")</f>
        <v xml:space="preserve"> + 2.32 log (7251,9) - 8,07 = </v>
      </c>
      <c r="K22" s="60"/>
      <c r="L22" s="60"/>
      <c r="M22" s="16"/>
    </row>
    <row r="23" spans="1:257" ht="27.2" customHeight="1" x14ac:dyDescent="0.2">
      <c r="B23" s="62" t="s">
        <v>20</v>
      </c>
      <c r="C23" s="60"/>
      <c r="D23" s="60"/>
      <c r="E23" s="60"/>
      <c r="F23" s="60"/>
      <c r="G23" s="61"/>
      <c r="H23" s="61"/>
      <c r="I23" s="61"/>
      <c r="J23" s="60"/>
      <c r="K23" s="60"/>
      <c r="L23" s="60"/>
      <c r="M23" s="64">
        <f>K10*K7+9.36*LOG(K13+1)-0.2+(LOG((K8-K9)/(4.2-1.5)))/(0.4+1094/(K13+1)^5.19)+2.32*LOG(K11)-8.07</f>
        <v>6.5076406427630875</v>
      </c>
    </row>
    <row r="24" spans="1:257" ht="13.7" customHeight="1" x14ac:dyDescent="0.2">
      <c r="B24" s="62"/>
      <c r="C24" s="60"/>
      <c r="D24" s="60"/>
      <c r="E24" s="60"/>
      <c r="F24" s="60"/>
      <c r="G24" s="65" t="str">
        <f>CONCATENATE("0.4 + 1094 / ",ROUND((K13+1)^5.19,2))</f>
        <v>0.4 + 1094 / 4279,94</v>
      </c>
      <c r="H24" s="65"/>
      <c r="I24" s="65"/>
      <c r="J24" s="60"/>
      <c r="K24" s="60"/>
      <c r="L24" s="60"/>
      <c r="M24" s="64"/>
    </row>
    <row r="25" spans="1:257" ht="9.6" customHeight="1" x14ac:dyDescent="0.2">
      <c r="B25" s="17"/>
      <c r="C25" s="60"/>
      <c r="D25" s="60"/>
      <c r="E25" s="60"/>
      <c r="F25" s="60"/>
      <c r="G25" s="65"/>
      <c r="H25" s="65"/>
      <c r="I25" s="65"/>
      <c r="J25" s="60"/>
      <c r="K25" s="60"/>
      <c r="L25" s="60"/>
      <c r="M25" s="18"/>
    </row>
    <row r="26" spans="1:257" ht="7.5" customHeight="1" x14ac:dyDescent="0.2">
      <c r="E26" s="1"/>
    </row>
    <row r="27" spans="1:257" ht="12.95" customHeight="1" x14ac:dyDescent="0.2">
      <c r="B27" s="66" t="s">
        <v>21</v>
      </c>
      <c r="C27" s="67">
        <f>10^M23/1000000</f>
        <v>3.21840461831321</v>
      </c>
      <c r="D27" s="68" t="s">
        <v>22</v>
      </c>
      <c r="E27" s="68"/>
      <c r="F27" s="68"/>
      <c r="G27" s="68"/>
    </row>
    <row r="28" spans="1:257" ht="13.7" customHeight="1" x14ac:dyDescent="0.2">
      <c r="B28" s="66"/>
      <c r="C28" s="67"/>
      <c r="D28" s="68"/>
      <c r="E28" s="68"/>
      <c r="F28" s="68"/>
      <c r="G28" s="68"/>
    </row>
    <row r="29" spans="1:257" x14ac:dyDescent="0.2">
      <c r="B29" s="10"/>
      <c r="C29" s="10"/>
      <c r="E29" s="1"/>
    </row>
  </sheetData>
  <sheetProtection algorithmName="SHA-512" hashValue="+U2WJNy3FK1Aq4sKkjS9lPAhFtLySWgE6eTbeGD51ZXl5gnE8dccRl7hezUlieOkcuyLpdpoJKUYKlEzI7XYig==" saltValue="RFr5bAoN8zli/ngfyHDI8A==" spinCount="100000" sheet="1" objects="1" scenarios="1"/>
  <mergeCells count="21">
    <mergeCell ref="B1:N1"/>
    <mergeCell ref="M23:M24"/>
    <mergeCell ref="G24:I25"/>
    <mergeCell ref="B27:B28"/>
    <mergeCell ref="C27:C28"/>
    <mergeCell ref="D27:G28"/>
    <mergeCell ref="B3:B4"/>
    <mergeCell ref="F3:F4"/>
    <mergeCell ref="C22:F25"/>
    <mergeCell ref="G22:I23"/>
    <mergeCell ref="J22:L25"/>
    <mergeCell ref="B23:B24"/>
    <mergeCell ref="H5:J5"/>
    <mergeCell ref="H6:J6"/>
    <mergeCell ref="H7:J7"/>
    <mergeCell ref="H8:J8"/>
    <mergeCell ref="H9:J9"/>
    <mergeCell ref="H10:J10"/>
    <mergeCell ref="H11:J11"/>
    <mergeCell ref="H12:J12"/>
    <mergeCell ref="H13:J13"/>
  </mergeCells>
  <conditionalFormatting sqref="B5:B14">
    <cfRule type="cellIs" dxfId="12" priority="4" operator="notEqual">
      <formula>""</formula>
    </cfRule>
  </conditionalFormatting>
  <conditionalFormatting sqref="C5:C14 E5:E14">
    <cfRule type="expression" dxfId="11" priority="5">
      <formula>$B5&lt;&gt;""</formula>
    </cfRule>
  </conditionalFormatting>
  <conditionalFormatting sqref="F5:F14">
    <cfRule type="expression" dxfId="10" priority="6">
      <formula>$B5&lt;&gt;""</formula>
    </cfRule>
  </conditionalFormatting>
  <conditionalFormatting sqref="D5">
    <cfRule type="expression" dxfId="9" priority="2">
      <formula>$B5&lt;&gt;""</formula>
    </cfRule>
  </conditionalFormatting>
  <conditionalFormatting sqref="D6:D14">
    <cfRule type="expression" dxfId="8" priority="1">
      <formula>$B6&lt;&gt;""</formula>
    </cfRule>
  </conditionalFormatting>
  <pageMargins left="0.30972222222222201" right="0.37986111111111098" top="0.98402777777777795" bottom="0.98402777777777795" header="0.51180555555555496" footer="0.51180555555555496"/>
  <pageSetup paperSize="9" firstPageNumber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W51"/>
  <sheetViews>
    <sheetView showGridLines="0" zoomScaleNormal="100" workbookViewId="0">
      <selection activeCell="AG8" sqref="AG8"/>
    </sheetView>
  </sheetViews>
  <sheetFormatPr defaultRowHeight="12.75" x14ac:dyDescent="0.2"/>
  <cols>
    <col min="1" max="1" width="1.42578125" style="19" customWidth="1"/>
    <col min="2" max="19" width="4" style="19" customWidth="1"/>
    <col min="20" max="20" width="5.28515625" style="19" customWidth="1"/>
    <col min="21" max="39" width="4" style="19" customWidth="1"/>
    <col min="40" max="257" width="4.140625" style="19" customWidth="1"/>
    <col min="258" max="1025" width="4.140625" customWidth="1"/>
  </cols>
  <sheetData>
    <row r="1" spans="1:257" s="96" customFormat="1" ht="18.75" customHeight="1" x14ac:dyDescent="0.2">
      <c r="A1" s="95"/>
      <c r="B1" s="97" t="s">
        <v>85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  <c r="IW1" s="95"/>
    </row>
    <row r="3" spans="1:257" ht="15" customHeight="1" x14ac:dyDescent="0.2">
      <c r="B3" s="69" t="s">
        <v>25</v>
      </c>
      <c r="C3" s="70" t="s">
        <v>23</v>
      </c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1" t="s">
        <v>26</v>
      </c>
      <c r="S3" s="71"/>
      <c r="T3" s="72" t="s">
        <v>27</v>
      </c>
      <c r="U3" s="72"/>
    </row>
    <row r="4" spans="1:257" ht="13.7" customHeight="1" x14ac:dyDescent="0.2">
      <c r="B4" s="69"/>
      <c r="C4" s="73" t="s">
        <v>28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>
        <v>0.9</v>
      </c>
      <c r="S4" s="74"/>
      <c r="T4" s="75" t="s">
        <v>29</v>
      </c>
      <c r="U4" s="75"/>
    </row>
    <row r="5" spans="1:257" ht="13.7" customHeight="1" x14ac:dyDescent="0.2">
      <c r="B5" s="69"/>
      <c r="C5" s="73" t="s">
        <v>31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4">
        <v>0.95</v>
      </c>
      <c r="S5" s="74"/>
      <c r="T5" s="75" t="s">
        <v>29</v>
      </c>
      <c r="U5" s="75"/>
    </row>
    <row r="6" spans="1:257" ht="13.7" customHeight="1" x14ac:dyDescent="0.2">
      <c r="B6" s="69"/>
      <c r="C6" s="73" t="s">
        <v>32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4">
        <v>0.9</v>
      </c>
      <c r="S6" s="74"/>
      <c r="T6" s="75" t="s">
        <v>33</v>
      </c>
      <c r="U6" s="75"/>
    </row>
    <row r="7" spans="1:257" ht="13.7" customHeight="1" x14ac:dyDescent="0.2">
      <c r="B7" s="69"/>
      <c r="C7" s="73" t="s">
        <v>34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4">
        <v>0.85</v>
      </c>
      <c r="S7" s="74"/>
      <c r="T7" s="75" t="s">
        <v>33</v>
      </c>
      <c r="U7" s="75"/>
    </row>
    <row r="8" spans="1:257" ht="13.7" customHeight="1" x14ac:dyDescent="0.2">
      <c r="B8" s="69"/>
      <c r="C8" s="73" t="s">
        <v>35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4">
        <v>0.8</v>
      </c>
      <c r="S8" s="74"/>
      <c r="T8" s="75" t="s">
        <v>33</v>
      </c>
      <c r="U8" s="75"/>
    </row>
    <row r="9" spans="1:257" ht="13.7" customHeight="1" x14ac:dyDescent="0.2">
      <c r="B9" s="69"/>
      <c r="C9" s="73" t="s">
        <v>36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4">
        <v>0.95</v>
      </c>
      <c r="S9" s="74"/>
      <c r="T9" s="75" t="s">
        <v>33</v>
      </c>
      <c r="U9" s="75"/>
    </row>
    <row r="10" spans="1:257" ht="13.7" customHeight="1" x14ac:dyDescent="0.2">
      <c r="B10" s="69"/>
      <c r="C10" s="73" t="s">
        <v>37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4">
        <v>0.9</v>
      </c>
      <c r="S10" s="74"/>
      <c r="T10" s="75" t="s">
        <v>38</v>
      </c>
      <c r="U10" s="75"/>
    </row>
    <row r="11" spans="1:257" ht="13.7" customHeight="1" x14ac:dyDescent="0.2">
      <c r="B11" s="69"/>
      <c r="C11" s="73" t="s">
        <v>39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4">
        <v>0.95</v>
      </c>
      <c r="S11" s="74"/>
      <c r="T11" s="75" t="s">
        <v>33</v>
      </c>
      <c r="U11" s="75"/>
    </row>
    <row r="12" spans="1:257" ht="10.9" customHeight="1" x14ac:dyDescent="0.2"/>
    <row r="13" spans="1:257" s="21" customFormat="1" ht="15" customHeight="1" x14ac:dyDescent="0.2">
      <c r="B13" s="78" t="s">
        <v>30</v>
      </c>
      <c r="C13" s="20" t="s">
        <v>26</v>
      </c>
      <c r="D13" s="76">
        <v>0.5</v>
      </c>
      <c r="E13" s="76"/>
      <c r="F13" s="76">
        <v>0.6</v>
      </c>
      <c r="G13" s="76"/>
      <c r="H13" s="76">
        <v>0.7</v>
      </c>
      <c r="I13" s="76"/>
      <c r="J13" s="76">
        <v>0.75</v>
      </c>
      <c r="K13" s="76"/>
      <c r="L13" s="76">
        <v>0.8</v>
      </c>
      <c r="M13" s="76"/>
      <c r="N13" s="76">
        <v>0.85</v>
      </c>
      <c r="O13" s="76"/>
      <c r="P13" s="76">
        <v>0.9</v>
      </c>
      <c r="Q13" s="76"/>
      <c r="R13" s="76">
        <v>0.91</v>
      </c>
      <c r="S13" s="76"/>
      <c r="T13" s="76">
        <v>0.92</v>
      </c>
      <c r="U13" s="76"/>
      <c r="V13" s="76">
        <v>0.93</v>
      </c>
      <c r="W13" s="76"/>
      <c r="X13" s="76">
        <v>0.94</v>
      </c>
      <c r="Y13" s="76"/>
      <c r="Z13" s="76">
        <v>0.95</v>
      </c>
      <c r="AA13" s="76"/>
      <c r="AB13" s="76">
        <v>0.96</v>
      </c>
      <c r="AC13" s="76"/>
      <c r="AD13" s="76">
        <v>0.97</v>
      </c>
      <c r="AE13" s="76"/>
      <c r="AF13" s="76">
        <v>0.98</v>
      </c>
      <c r="AG13" s="76"/>
      <c r="AH13" s="76">
        <v>0.99</v>
      </c>
      <c r="AI13" s="76"/>
      <c r="AJ13" s="77">
        <v>0.999</v>
      </c>
      <c r="AK13" s="77"/>
      <c r="AL13" s="82">
        <v>0.99990000000000001</v>
      </c>
      <c r="AM13" s="82"/>
    </row>
    <row r="14" spans="1:257" s="22" customFormat="1" x14ac:dyDescent="0.2">
      <c r="B14" s="78"/>
      <c r="C14" s="23" t="s">
        <v>80</v>
      </c>
      <c r="D14" s="83">
        <v>0</v>
      </c>
      <c r="E14" s="83"/>
      <c r="F14" s="83">
        <v>-0.253</v>
      </c>
      <c r="G14" s="83"/>
      <c r="H14" s="83">
        <v>-0.52400000000000002</v>
      </c>
      <c r="I14" s="83"/>
      <c r="J14" s="83">
        <v>-0.67400000000000004</v>
      </c>
      <c r="K14" s="83"/>
      <c r="L14" s="83">
        <v>-0.84099999999999997</v>
      </c>
      <c r="M14" s="83"/>
      <c r="N14" s="83">
        <v>-1.0369999999999999</v>
      </c>
      <c r="O14" s="83"/>
      <c r="P14" s="83">
        <v>-1.282</v>
      </c>
      <c r="Q14" s="83"/>
      <c r="R14" s="83">
        <v>-1.34</v>
      </c>
      <c r="S14" s="83"/>
      <c r="T14" s="83">
        <v>-1.405</v>
      </c>
      <c r="U14" s="83"/>
      <c r="V14" s="83">
        <v>-1.476</v>
      </c>
      <c r="W14" s="83"/>
      <c r="X14" s="83">
        <v>-1.5549999999999999</v>
      </c>
      <c r="Y14" s="83"/>
      <c r="Z14" s="83">
        <v>-1.645</v>
      </c>
      <c r="AA14" s="83"/>
      <c r="AB14" s="83">
        <v>-1.7509999999999999</v>
      </c>
      <c r="AC14" s="83"/>
      <c r="AD14" s="83">
        <v>-1.881</v>
      </c>
      <c r="AE14" s="83"/>
      <c r="AF14" s="83">
        <v>-2.0539999999999998</v>
      </c>
      <c r="AG14" s="83"/>
      <c r="AH14" s="83">
        <v>-2.327</v>
      </c>
      <c r="AI14" s="83"/>
      <c r="AJ14" s="83">
        <v>-3.09</v>
      </c>
      <c r="AK14" s="83"/>
      <c r="AL14" s="83">
        <v>-3.75</v>
      </c>
      <c r="AM14" s="83"/>
    </row>
    <row r="15" spans="1:257" ht="28.5" customHeight="1" x14ac:dyDescent="0.2">
      <c r="B15" s="78"/>
      <c r="C15" s="79" t="s">
        <v>79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</row>
    <row r="16" spans="1:257" ht="9.6" customHeight="1" x14ac:dyDescent="0.2"/>
    <row r="17" spans="2:21" ht="13.7" customHeight="1" x14ac:dyDescent="0.2">
      <c r="B17" s="78" t="s">
        <v>40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7" t="s">
        <v>41</v>
      </c>
      <c r="O17" s="87"/>
      <c r="P17" s="87" t="s">
        <v>42</v>
      </c>
      <c r="Q17" s="87"/>
      <c r="R17" s="87" t="s">
        <v>43</v>
      </c>
      <c r="S17" s="87"/>
      <c r="T17" s="88" t="s">
        <v>44</v>
      </c>
      <c r="U17" s="88"/>
    </row>
    <row r="18" spans="2:21" x14ac:dyDescent="0.2">
      <c r="B18" s="78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7"/>
      <c r="O18" s="87"/>
      <c r="P18" s="87"/>
      <c r="Q18" s="87"/>
      <c r="R18" s="87"/>
      <c r="S18" s="87"/>
      <c r="T18" s="88"/>
      <c r="U18" s="88"/>
    </row>
    <row r="19" spans="2:21" ht="13.7" customHeight="1" x14ac:dyDescent="0.2">
      <c r="B19" s="78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7"/>
      <c r="O19" s="87"/>
      <c r="P19" s="87"/>
      <c r="Q19" s="87"/>
      <c r="R19" s="87"/>
      <c r="S19" s="87"/>
      <c r="T19" s="88"/>
      <c r="U19" s="88"/>
    </row>
    <row r="20" spans="2:21" x14ac:dyDescent="0.2">
      <c r="B20" s="78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  <c r="O20" s="87"/>
      <c r="P20" s="87"/>
      <c r="Q20" s="87"/>
      <c r="R20" s="87"/>
      <c r="S20" s="87"/>
      <c r="T20" s="88"/>
      <c r="U20" s="88"/>
    </row>
    <row r="21" spans="2:21" ht="17.100000000000001" customHeight="1" x14ac:dyDescent="0.25">
      <c r="B21" s="78"/>
      <c r="C21" s="89" t="s">
        <v>45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0" t="s">
        <v>46</v>
      </c>
      <c r="O21" s="90"/>
      <c r="P21" s="86" t="s">
        <v>47</v>
      </c>
      <c r="Q21" s="86"/>
      <c r="R21" s="86" t="s">
        <v>48</v>
      </c>
      <c r="S21" s="86"/>
      <c r="T21" s="91" t="s">
        <v>49</v>
      </c>
      <c r="U21" s="91"/>
    </row>
    <row r="22" spans="2:21" x14ac:dyDescent="0.2">
      <c r="B22" s="78"/>
      <c r="C22" s="80" t="s">
        <v>50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1">
        <v>0.11</v>
      </c>
      <c r="O22" s="81"/>
      <c r="P22" s="84">
        <v>150</v>
      </c>
      <c r="Q22" s="84"/>
      <c r="R22" s="84">
        <v>104</v>
      </c>
      <c r="S22" s="84"/>
      <c r="T22" s="85">
        <f t="shared" ref="T22:T39" si="0">N22*(P22/R22)^(1/3)</f>
        <v>0.12428307550231793</v>
      </c>
      <c r="U22" s="85"/>
    </row>
    <row r="23" spans="2:21" x14ac:dyDescent="0.2">
      <c r="B23" s="78"/>
      <c r="C23" s="80" t="s">
        <v>51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1">
        <v>0.19</v>
      </c>
      <c r="O23" s="81"/>
      <c r="P23" s="84">
        <v>300</v>
      </c>
      <c r="Q23" s="84"/>
      <c r="R23" s="84">
        <v>207</v>
      </c>
      <c r="S23" s="84"/>
      <c r="T23" s="85">
        <f t="shared" si="0"/>
        <v>0.21501589722109574</v>
      </c>
      <c r="U23" s="85"/>
    </row>
    <row r="24" spans="2:21" x14ac:dyDescent="0.2">
      <c r="B24" s="78"/>
      <c r="C24" s="80" t="s">
        <v>52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1">
        <v>0.22</v>
      </c>
      <c r="O24" s="81"/>
      <c r="P24" s="84">
        <v>2500</v>
      </c>
      <c r="Q24" s="84"/>
      <c r="R24" s="84">
        <v>1800</v>
      </c>
      <c r="S24" s="84"/>
      <c r="T24" s="85">
        <f t="shared" si="0"/>
        <v>0.24545874836346215</v>
      </c>
      <c r="U24" s="85"/>
    </row>
    <row r="25" spans="2:21" x14ac:dyDescent="0.2">
      <c r="B25" s="78"/>
      <c r="C25" s="80" t="s">
        <v>53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1">
        <v>0.2</v>
      </c>
      <c r="O25" s="81"/>
      <c r="P25" s="84">
        <v>2500</v>
      </c>
      <c r="Q25" s="84"/>
      <c r="R25" s="84">
        <v>3100</v>
      </c>
      <c r="S25" s="84"/>
      <c r="T25" s="85">
        <f t="shared" si="0"/>
        <v>0.18616131324212123</v>
      </c>
      <c r="U25" s="85"/>
    </row>
    <row r="26" spans="2:21" x14ac:dyDescent="0.2">
      <c r="B26" s="78"/>
      <c r="C26" s="80" t="s">
        <v>54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1">
        <v>0.32</v>
      </c>
      <c r="O26" s="81"/>
      <c r="P26" s="84">
        <v>1700</v>
      </c>
      <c r="Q26" s="84"/>
      <c r="R26" s="84">
        <v>3100</v>
      </c>
      <c r="S26" s="84"/>
      <c r="T26" s="85">
        <f t="shared" si="0"/>
        <v>0.26192626747868542</v>
      </c>
      <c r="U26" s="85"/>
    </row>
    <row r="27" spans="2:21" x14ac:dyDescent="0.2">
      <c r="B27" s="78"/>
      <c r="C27" s="80" t="s">
        <v>55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1">
        <v>0.32</v>
      </c>
      <c r="O27" s="81"/>
      <c r="P27" s="84">
        <v>6000</v>
      </c>
      <c r="Q27" s="84"/>
      <c r="R27" s="84">
        <v>4500</v>
      </c>
      <c r="S27" s="84"/>
      <c r="T27" s="85">
        <f t="shared" si="0"/>
        <v>0.35220557321542684</v>
      </c>
      <c r="U27" s="85"/>
    </row>
    <row r="28" spans="2:21" x14ac:dyDescent="0.2">
      <c r="B28" s="78"/>
      <c r="C28" s="80" t="s">
        <v>56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1">
        <v>0.42</v>
      </c>
      <c r="O28" s="81"/>
      <c r="P28" s="84">
        <v>9000</v>
      </c>
      <c r="Q28" s="84"/>
      <c r="R28" s="84">
        <v>4500</v>
      </c>
      <c r="S28" s="84"/>
      <c r="T28" s="85">
        <f t="shared" si="0"/>
        <v>0.52916684095584676</v>
      </c>
      <c r="U28" s="85"/>
    </row>
    <row r="29" spans="2:21" x14ac:dyDescent="0.2">
      <c r="B29" s="78"/>
      <c r="C29" s="80" t="s">
        <v>57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1">
        <v>0.4</v>
      </c>
      <c r="O29" s="81"/>
      <c r="P29" s="84">
        <v>3500</v>
      </c>
      <c r="Q29" s="84"/>
      <c r="R29" s="84">
        <v>3500</v>
      </c>
      <c r="S29" s="84"/>
      <c r="T29" s="85">
        <f t="shared" si="0"/>
        <v>0.4</v>
      </c>
      <c r="U29" s="85"/>
    </row>
    <row r="30" spans="2:21" x14ac:dyDescent="0.2">
      <c r="B30" s="78"/>
      <c r="C30" s="80" t="s">
        <v>58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1">
        <v>0.42</v>
      </c>
      <c r="O30" s="81"/>
      <c r="P30" s="84">
        <v>9000</v>
      </c>
      <c r="Q30" s="84"/>
      <c r="R30" s="84">
        <v>4500</v>
      </c>
      <c r="S30" s="84"/>
      <c r="T30" s="85">
        <f t="shared" si="0"/>
        <v>0.52916684095584676</v>
      </c>
      <c r="U30" s="85"/>
    </row>
    <row r="31" spans="2:21" x14ac:dyDescent="0.2">
      <c r="B31" s="78"/>
      <c r="C31" s="80" t="s">
        <v>59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1">
        <v>0.42</v>
      </c>
      <c r="O31" s="81"/>
      <c r="P31" s="84">
        <v>3500</v>
      </c>
      <c r="Q31" s="84"/>
      <c r="R31" s="84">
        <v>3500</v>
      </c>
      <c r="S31" s="84"/>
      <c r="T31" s="85">
        <f t="shared" si="0"/>
        <v>0.42</v>
      </c>
      <c r="U31" s="85"/>
    </row>
    <row r="32" spans="2:21" x14ac:dyDescent="0.2">
      <c r="B32" s="78"/>
      <c r="C32" s="80" t="s">
        <v>60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1">
        <v>0.48</v>
      </c>
      <c r="O32" s="81"/>
      <c r="P32" s="84">
        <v>4500</v>
      </c>
      <c r="Q32" s="84"/>
      <c r="R32" s="84">
        <v>4500</v>
      </c>
      <c r="S32" s="84"/>
      <c r="T32" s="85">
        <f t="shared" si="0"/>
        <v>0.48</v>
      </c>
      <c r="U32" s="85"/>
    </row>
    <row r="33" spans="2:21" x14ac:dyDescent="0.2">
      <c r="B33" s="78"/>
      <c r="C33" s="80" t="s">
        <v>61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1">
        <v>0.47</v>
      </c>
      <c r="O33" s="81"/>
      <c r="P33" s="84">
        <v>4000</v>
      </c>
      <c r="Q33" s="84"/>
      <c r="R33" s="84">
        <v>4500</v>
      </c>
      <c r="S33" s="84"/>
      <c r="T33" s="85">
        <f t="shared" si="0"/>
        <v>0.45190486536298791</v>
      </c>
      <c r="U33" s="85"/>
    </row>
    <row r="34" spans="2:21" x14ac:dyDescent="0.2">
      <c r="B34" s="78"/>
      <c r="C34" s="80" t="s">
        <v>62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1">
        <v>0.48</v>
      </c>
      <c r="O34" s="81"/>
      <c r="P34" s="84">
        <v>4500</v>
      </c>
      <c r="Q34" s="84"/>
      <c r="R34" s="84">
        <v>4500</v>
      </c>
      <c r="S34" s="84"/>
      <c r="T34" s="85">
        <f t="shared" si="0"/>
        <v>0.48</v>
      </c>
      <c r="U34" s="85"/>
    </row>
    <row r="35" spans="2:21" x14ac:dyDescent="0.2">
      <c r="B35" s="78"/>
      <c r="C35" s="80" t="s">
        <v>63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1">
        <v>0.42</v>
      </c>
      <c r="O35" s="81"/>
      <c r="P35" s="84">
        <v>6500</v>
      </c>
      <c r="Q35" s="84"/>
      <c r="R35" s="84">
        <v>4500</v>
      </c>
      <c r="S35" s="84"/>
      <c r="T35" s="85">
        <f t="shared" si="0"/>
        <v>0.47476960202198326</v>
      </c>
      <c r="U35" s="85"/>
    </row>
    <row r="36" spans="2:21" x14ac:dyDescent="0.2">
      <c r="B36" s="78"/>
      <c r="C36" s="80" t="s">
        <v>64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1">
        <v>0.42</v>
      </c>
      <c r="O36" s="81"/>
      <c r="P36" s="84">
        <v>1100</v>
      </c>
      <c r="Q36" s="84"/>
      <c r="R36" s="84">
        <v>4500</v>
      </c>
      <c r="S36" s="84"/>
      <c r="T36" s="85">
        <f t="shared" si="0"/>
        <v>0.26260884375136651</v>
      </c>
      <c r="U36" s="85"/>
    </row>
    <row r="37" spans="2:21" x14ac:dyDescent="0.2">
      <c r="B37" s="78"/>
      <c r="C37" s="80" t="s">
        <v>65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1">
        <v>0.42</v>
      </c>
      <c r="O37" s="81"/>
      <c r="P37" s="84">
        <v>1300</v>
      </c>
      <c r="Q37" s="84"/>
      <c r="R37" s="84">
        <v>4500</v>
      </c>
      <c r="S37" s="84"/>
      <c r="T37" s="85">
        <f t="shared" si="0"/>
        <v>0.27764694757530844</v>
      </c>
      <c r="U37" s="85"/>
    </row>
    <row r="38" spans="2:21" x14ac:dyDescent="0.2">
      <c r="B38" s="78"/>
      <c r="C38" s="80" t="s">
        <v>66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1">
        <v>0.42</v>
      </c>
      <c r="O38" s="81"/>
      <c r="P38" s="84">
        <v>1000</v>
      </c>
      <c r="Q38" s="84"/>
      <c r="R38" s="84">
        <v>4500</v>
      </c>
      <c r="S38" s="84"/>
      <c r="T38" s="85">
        <f t="shared" si="0"/>
        <v>0.25439688299649954</v>
      </c>
      <c r="U38" s="85"/>
    </row>
    <row r="39" spans="2:21" x14ac:dyDescent="0.2">
      <c r="B39" s="78"/>
      <c r="C39" s="80" t="s">
        <v>67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1">
        <v>0.42</v>
      </c>
      <c r="O39" s="81"/>
      <c r="P39" s="84">
        <v>4500</v>
      </c>
      <c r="Q39" s="84"/>
      <c r="R39" s="84">
        <v>4500</v>
      </c>
      <c r="S39" s="84"/>
      <c r="T39" s="85">
        <f t="shared" si="0"/>
        <v>0.42</v>
      </c>
      <c r="U39" s="85"/>
    </row>
    <row r="51" spans="20:24" x14ac:dyDescent="0.2">
      <c r="T51" s="92"/>
      <c r="U51" s="92"/>
      <c r="V51" s="92"/>
      <c r="W51" s="92"/>
      <c r="X51" s="92"/>
    </row>
  </sheetData>
  <sheetProtection algorithmName="SHA-512" hashValue="RrkJdFK6ZU8BhUtgf8DORZBNDQExUNqtWk5g8v5UEAWjcGSMSYgl3NvDtctbL/h5hbP/Ncwj8MTZ9YH6xrfuQA==" saltValue="T51znWCSGhZPCN1yxjWRhQ==" spinCount="100000" sheet="1" objects="1" scenarios="1"/>
  <mergeCells count="169">
    <mergeCell ref="B1:AM1"/>
    <mergeCell ref="C39:M39"/>
    <mergeCell ref="N39:O39"/>
    <mergeCell ref="P39:Q39"/>
    <mergeCell ref="R39:S39"/>
    <mergeCell ref="T39:U39"/>
    <mergeCell ref="T51:X51"/>
    <mergeCell ref="C37:M37"/>
    <mergeCell ref="N37:O37"/>
    <mergeCell ref="P37:Q37"/>
    <mergeCell ref="R37:S37"/>
    <mergeCell ref="T37:U37"/>
    <mergeCell ref="C38:M38"/>
    <mergeCell ref="N38:O38"/>
    <mergeCell ref="P38:Q38"/>
    <mergeCell ref="R38:S38"/>
    <mergeCell ref="T38:U38"/>
    <mergeCell ref="C35:M35"/>
    <mergeCell ref="N35:O35"/>
    <mergeCell ref="P35:Q35"/>
    <mergeCell ref="R35:S35"/>
    <mergeCell ref="T35:U35"/>
    <mergeCell ref="C36:M36"/>
    <mergeCell ref="N36:O36"/>
    <mergeCell ref="P36:Q36"/>
    <mergeCell ref="R36:S36"/>
    <mergeCell ref="T36:U36"/>
    <mergeCell ref="C33:M33"/>
    <mergeCell ref="N33:O33"/>
    <mergeCell ref="P33:Q33"/>
    <mergeCell ref="R33:S33"/>
    <mergeCell ref="T33:U33"/>
    <mergeCell ref="C34:M34"/>
    <mergeCell ref="N34:O34"/>
    <mergeCell ref="P34:Q34"/>
    <mergeCell ref="R34:S34"/>
    <mergeCell ref="T34:U34"/>
    <mergeCell ref="C31:M31"/>
    <mergeCell ref="N31:O31"/>
    <mergeCell ref="P31:Q31"/>
    <mergeCell ref="R31:S31"/>
    <mergeCell ref="T31:U31"/>
    <mergeCell ref="C32:M32"/>
    <mergeCell ref="N32:O32"/>
    <mergeCell ref="P32:Q32"/>
    <mergeCell ref="R32:S32"/>
    <mergeCell ref="T32:U32"/>
    <mergeCell ref="C29:M29"/>
    <mergeCell ref="N29:O29"/>
    <mergeCell ref="P29:Q29"/>
    <mergeCell ref="R29:S29"/>
    <mergeCell ref="T29:U29"/>
    <mergeCell ref="C30:M30"/>
    <mergeCell ref="N30:O30"/>
    <mergeCell ref="P30:Q30"/>
    <mergeCell ref="R30:S30"/>
    <mergeCell ref="T30:U30"/>
    <mergeCell ref="C27:M27"/>
    <mergeCell ref="N27:O27"/>
    <mergeCell ref="P27:Q27"/>
    <mergeCell ref="R27:S27"/>
    <mergeCell ref="T27:U27"/>
    <mergeCell ref="C28:M28"/>
    <mergeCell ref="N28:O28"/>
    <mergeCell ref="P28:Q28"/>
    <mergeCell ref="R28:S28"/>
    <mergeCell ref="T28:U28"/>
    <mergeCell ref="C25:M25"/>
    <mergeCell ref="N25:O25"/>
    <mergeCell ref="P25:Q25"/>
    <mergeCell ref="R25:S25"/>
    <mergeCell ref="T25:U25"/>
    <mergeCell ref="C26:M26"/>
    <mergeCell ref="N26:O26"/>
    <mergeCell ref="P26:Q26"/>
    <mergeCell ref="R26:S26"/>
    <mergeCell ref="T26:U26"/>
    <mergeCell ref="P23:Q23"/>
    <mergeCell ref="R23:S23"/>
    <mergeCell ref="T23:U23"/>
    <mergeCell ref="C24:M24"/>
    <mergeCell ref="N24:O24"/>
    <mergeCell ref="P24:Q24"/>
    <mergeCell ref="R24:S24"/>
    <mergeCell ref="T24:U24"/>
    <mergeCell ref="B17:B39"/>
    <mergeCell ref="C17:M20"/>
    <mergeCell ref="N17:O20"/>
    <mergeCell ref="P17:Q20"/>
    <mergeCell ref="R17:S20"/>
    <mergeCell ref="T17:U20"/>
    <mergeCell ref="C21:M21"/>
    <mergeCell ref="N21:O21"/>
    <mergeCell ref="P21:Q21"/>
    <mergeCell ref="R21:S21"/>
    <mergeCell ref="T21:U21"/>
    <mergeCell ref="C22:M22"/>
    <mergeCell ref="N22:O22"/>
    <mergeCell ref="P22:Q22"/>
    <mergeCell ref="R22:S22"/>
    <mergeCell ref="T22:U22"/>
    <mergeCell ref="C23:M23"/>
    <mergeCell ref="N23:O23"/>
    <mergeCell ref="AL13:AM13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I14"/>
    <mergeCell ref="AJ14:AK14"/>
    <mergeCell ref="AL14:AM14"/>
    <mergeCell ref="T13:U13"/>
    <mergeCell ref="V13:W13"/>
    <mergeCell ref="X13:Y13"/>
    <mergeCell ref="AJ13:AK13"/>
    <mergeCell ref="B13:B15"/>
    <mergeCell ref="D13:E13"/>
    <mergeCell ref="F13:G13"/>
    <mergeCell ref="H13:I13"/>
    <mergeCell ref="J13:K13"/>
    <mergeCell ref="L13:M13"/>
    <mergeCell ref="N13:O13"/>
    <mergeCell ref="P13:Q13"/>
    <mergeCell ref="R13:S13"/>
    <mergeCell ref="C15:AM15"/>
    <mergeCell ref="T6:U6"/>
    <mergeCell ref="C7:Q7"/>
    <mergeCell ref="R7:S7"/>
    <mergeCell ref="T7:U7"/>
    <mergeCell ref="Z13:AA13"/>
    <mergeCell ref="AB13:AC13"/>
    <mergeCell ref="AD13:AE13"/>
    <mergeCell ref="AF13:AG13"/>
    <mergeCell ref="AH13:AI13"/>
    <mergeCell ref="B3:B11"/>
    <mergeCell ref="C3:Q3"/>
    <mergeCell ref="R3:S3"/>
    <mergeCell ref="T3:U3"/>
    <mergeCell ref="C4:Q4"/>
    <mergeCell ref="R4:S4"/>
    <mergeCell ref="T4:U4"/>
    <mergeCell ref="C8:Q8"/>
    <mergeCell ref="R8:S8"/>
    <mergeCell ref="T8:U8"/>
    <mergeCell ref="C11:Q11"/>
    <mergeCell ref="R11:S11"/>
    <mergeCell ref="T11:U11"/>
    <mergeCell ref="C9:Q9"/>
    <mergeCell ref="R9:S9"/>
    <mergeCell ref="T9:U9"/>
    <mergeCell ref="C10:Q10"/>
    <mergeCell ref="R10:S10"/>
    <mergeCell ref="T10:U10"/>
    <mergeCell ref="C5:Q5"/>
    <mergeCell ref="R5:S5"/>
    <mergeCell ref="T5:U5"/>
    <mergeCell ref="C6:Q6"/>
    <mergeCell ref="R6:S6"/>
  </mergeCells>
  <pageMargins left="0.74791666666666701" right="0.74791666666666701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4"/>
  <sheetViews>
    <sheetView zoomScaleNormal="100" workbookViewId="0">
      <selection activeCell="F4" sqref="F4:F5"/>
    </sheetView>
  </sheetViews>
  <sheetFormatPr defaultRowHeight="12.75" x14ac:dyDescent="0.2"/>
  <cols>
    <col min="1" max="1" width="9" customWidth="1"/>
    <col min="2" max="3" width="8.28515625" customWidth="1"/>
    <col min="4" max="4" width="10.140625" customWidth="1"/>
    <col min="5" max="9" width="8.28515625" customWidth="1"/>
    <col min="10" max="10" width="9" customWidth="1"/>
    <col min="11" max="11" width="9" style="24" customWidth="1"/>
    <col min="12" max="1025" width="9" customWidth="1"/>
  </cols>
  <sheetData>
    <row r="1" spans="1:11" s="19" customFormat="1" x14ac:dyDescent="0.2">
      <c r="B1" s="25">
        <v>1</v>
      </c>
      <c r="C1" s="25">
        <v>2</v>
      </c>
      <c r="D1" s="25">
        <v>3</v>
      </c>
      <c r="E1" s="25">
        <v>4</v>
      </c>
      <c r="F1" s="25">
        <v>5</v>
      </c>
      <c r="G1" s="25">
        <v>6</v>
      </c>
      <c r="H1" s="25">
        <v>7</v>
      </c>
      <c r="I1" s="25">
        <v>8</v>
      </c>
      <c r="K1" s="26"/>
    </row>
    <row r="2" spans="1:11" s="19" customFormat="1" ht="12.75" customHeight="1" x14ac:dyDescent="0.2">
      <c r="B2" s="27" t="e">
        <f>IF(#REF!=B1,"x","")</f>
        <v>#REF!</v>
      </c>
      <c r="C2" s="27" t="e">
        <f>IF(#REF!=C1,"x","")</f>
        <v>#REF!</v>
      </c>
      <c r="D2" s="27" t="e">
        <f>IF(#REF!=D1,"x","")</f>
        <v>#REF!</v>
      </c>
      <c r="E2" s="27" t="e">
        <f>IF(#REF!=E1,"x","")</f>
        <v>#REF!</v>
      </c>
      <c r="F2" s="27" t="e">
        <f>IF(#REF!=F1,"x","")</f>
        <v>#REF!</v>
      </c>
      <c r="G2" s="27" t="e">
        <f>IF(#REF!=G1,"x","")</f>
        <v>#REF!</v>
      </c>
      <c r="H2" s="27" t="e">
        <f>IF(#REF!=H1,"x","")</f>
        <v>#REF!</v>
      </c>
      <c r="I2" s="27" t="e">
        <f>IF(#REF!=I1,"x","")</f>
        <v>#REF!</v>
      </c>
      <c r="K2" s="26"/>
    </row>
    <row r="3" spans="1:11" s="19" customFormat="1" ht="49.5" x14ac:dyDescent="0.2">
      <c r="B3" s="28" t="s">
        <v>68</v>
      </c>
      <c r="C3" s="29" t="s">
        <v>69</v>
      </c>
      <c r="D3" s="29" t="s">
        <v>70</v>
      </c>
      <c r="E3" s="29" t="s">
        <v>71</v>
      </c>
      <c r="F3" s="29" t="s">
        <v>72</v>
      </c>
      <c r="G3" s="29" t="s">
        <v>73</v>
      </c>
      <c r="H3" s="29" t="s">
        <v>74</v>
      </c>
      <c r="I3" s="29" t="s">
        <v>75</v>
      </c>
      <c r="K3" s="26"/>
    </row>
    <row r="4" spans="1:11" s="19" customFormat="1" ht="12.75" customHeight="1" x14ac:dyDescent="0.2">
      <c r="A4" s="94" t="s">
        <v>24</v>
      </c>
      <c r="B4" s="93" t="s">
        <v>76</v>
      </c>
      <c r="C4" s="93" t="s">
        <v>76</v>
      </c>
      <c r="D4" s="93" t="s">
        <v>76</v>
      </c>
      <c r="E4" s="93" t="s">
        <v>76</v>
      </c>
      <c r="F4" s="93" t="s">
        <v>76</v>
      </c>
      <c r="G4" s="93" t="s">
        <v>76</v>
      </c>
      <c r="H4" s="93" t="s">
        <v>76</v>
      </c>
      <c r="I4" s="93" t="s">
        <v>76</v>
      </c>
      <c r="K4" s="26"/>
    </row>
    <row r="5" spans="1:11" s="19" customFormat="1" ht="12.75" customHeight="1" x14ac:dyDescent="0.2">
      <c r="A5" s="94"/>
      <c r="B5" s="93"/>
      <c r="C5" s="93"/>
      <c r="D5" s="93"/>
      <c r="E5" s="93"/>
      <c r="F5" s="93"/>
      <c r="G5" s="93"/>
      <c r="H5" s="93"/>
      <c r="I5" s="93"/>
      <c r="K5" s="26"/>
    </row>
    <row r="6" spans="1:11" s="19" customFormat="1" ht="14.25" customHeight="1" x14ac:dyDescent="0.2">
      <c r="A6" s="30">
        <v>1</v>
      </c>
      <c r="B6" s="31">
        <v>0.122</v>
      </c>
      <c r="C6" s="31">
        <v>0.182</v>
      </c>
      <c r="D6" s="31">
        <v>0</v>
      </c>
      <c r="E6" s="31">
        <v>0</v>
      </c>
      <c r="F6" s="31">
        <v>0.245</v>
      </c>
      <c r="G6" s="31">
        <v>0.182</v>
      </c>
      <c r="H6" s="31">
        <v>0.8</v>
      </c>
      <c r="I6" s="31">
        <v>0</v>
      </c>
    </row>
    <row r="7" spans="1:11" s="19" customFormat="1" x14ac:dyDescent="0.2">
      <c r="A7" s="30">
        <f t="shared" ref="A7:A21" si="0">1+A6</f>
        <v>2</v>
      </c>
      <c r="B7" s="31">
        <v>0</v>
      </c>
      <c r="C7" s="31">
        <v>0.182</v>
      </c>
      <c r="D7" s="31">
        <v>0.13100000000000001</v>
      </c>
      <c r="E7" s="31">
        <v>0</v>
      </c>
      <c r="F7" s="31">
        <v>0</v>
      </c>
      <c r="G7" s="31">
        <v>0.182</v>
      </c>
      <c r="H7" s="31">
        <v>0</v>
      </c>
      <c r="I7" s="31">
        <v>0</v>
      </c>
    </row>
    <row r="8" spans="1:11" s="19" customFormat="1" x14ac:dyDescent="0.2">
      <c r="A8" s="30">
        <f t="shared" si="0"/>
        <v>3</v>
      </c>
      <c r="B8" s="31">
        <v>0.24399999999999999</v>
      </c>
      <c r="C8" s="31">
        <v>0.16500000000000001</v>
      </c>
      <c r="D8" s="31">
        <v>0.39500000000000002</v>
      </c>
      <c r="E8" s="31">
        <v>0.58799999999999997</v>
      </c>
      <c r="F8" s="31">
        <v>0.40799999999999997</v>
      </c>
      <c r="G8" s="31">
        <v>0.16500000000000001</v>
      </c>
      <c r="H8" s="31">
        <v>0</v>
      </c>
      <c r="I8" s="31">
        <v>0</v>
      </c>
    </row>
    <row r="9" spans="1:11" s="19" customFormat="1" x14ac:dyDescent="0.2">
      <c r="A9" s="30">
        <f t="shared" si="0"/>
        <v>4</v>
      </c>
      <c r="B9" s="31">
        <v>0.14599999999999999</v>
      </c>
      <c r="C9" s="31">
        <v>0</v>
      </c>
      <c r="D9" s="31">
        <v>0.105</v>
      </c>
      <c r="E9" s="31">
        <v>0.29399999999999998</v>
      </c>
      <c r="F9" s="31">
        <v>0.16300000000000001</v>
      </c>
      <c r="G9" s="31">
        <v>0</v>
      </c>
      <c r="H9" s="31">
        <v>0</v>
      </c>
      <c r="I9" s="31">
        <v>0</v>
      </c>
    </row>
    <row r="10" spans="1:11" s="19" customFormat="1" x14ac:dyDescent="0.2">
      <c r="A10" s="30">
        <f t="shared" si="0"/>
        <v>5</v>
      </c>
      <c r="B10" s="31">
        <v>2.4E-2</v>
      </c>
      <c r="C10" s="31">
        <v>0</v>
      </c>
      <c r="D10" s="31">
        <v>7.9000000000000001E-2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</row>
    <row r="11" spans="1:11" s="19" customFormat="1" x14ac:dyDescent="0.2">
      <c r="A11" s="30">
        <f t="shared" si="0"/>
        <v>6</v>
      </c>
      <c r="B11" s="31">
        <v>0.122</v>
      </c>
      <c r="C11" s="31">
        <v>0</v>
      </c>
      <c r="D11" s="31">
        <v>2.5999999999999999E-2</v>
      </c>
      <c r="E11" s="31">
        <v>5.8999999999999997E-2</v>
      </c>
      <c r="F11" s="31">
        <v>4.1500000000000002E-2</v>
      </c>
      <c r="G11" s="31">
        <v>0</v>
      </c>
      <c r="H11" s="31">
        <v>0</v>
      </c>
      <c r="I11" s="31">
        <v>0</v>
      </c>
    </row>
    <row r="12" spans="1:11" s="19" customFormat="1" x14ac:dyDescent="0.2">
      <c r="A12" s="30">
        <f t="shared" si="0"/>
        <v>7</v>
      </c>
      <c r="B12" s="31">
        <v>2.4E-2</v>
      </c>
      <c r="C12" s="31">
        <v>0</v>
      </c>
      <c r="D12" s="31">
        <v>2.5999999999999999E-2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</row>
    <row r="13" spans="1:11" s="19" customFormat="1" x14ac:dyDescent="0.2">
      <c r="A13" s="30">
        <f t="shared" si="0"/>
        <v>8</v>
      </c>
      <c r="B13" s="31">
        <v>4.9000000000000002E-2</v>
      </c>
      <c r="C13" s="31">
        <v>0</v>
      </c>
      <c r="D13" s="31">
        <v>2.5000000000000001E-2</v>
      </c>
      <c r="E13" s="31">
        <v>2.8000000000000001E-2</v>
      </c>
      <c r="F13" s="31">
        <v>0.02</v>
      </c>
      <c r="G13" s="31">
        <v>0</v>
      </c>
      <c r="H13" s="31">
        <v>0</v>
      </c>
      <c r="I13" s="31">
        <v>0</v>
      </c>
    </row>
    <row r="14" spans="1:11" s="19" customFormat="1" x14ac:dyDescent="0.2">
      <c r="A14" s="30">
        <f t="shared" si="0"/>
        <v>9</v>
      </c>
      <c r="B14" s="31">
        <v>2.4E-2</v>
      </c>
      <c r="C14" s="31">
        <v>0</v>
      </c>
      <c r="D14" s="31">
        <v>2.5999999999999999E-2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</row>
    <row r="15" spans="1:11" s="19" customFormat="1" x14ac:dyDescent="0.2">
      <c r="A15" s="30">
        <f t="shared" si="0"/>
        <v>10</v>
      </c>
      <c r="B15" s="31">
        <v>4.9000000000000002E-2</v>
      </c>
      <c r="C15" s="31">
        <v>0</v>
      </c>
      <c r="D15" s="31">
        <v>2.5000000000000001E-2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</row>
    <row r="16" spans="1:11" s="19" customFormat="1" x14ac:dyDescent="0.2">
      <c r="A16" s="30">
        <f t="shared" si="0"/>
        <v>11</v>
      </c>
      <c r="B16" s="31">
        <v>2.4E-2</v>
      </c>
      <c r="C16" s="31">
        <v>0</v>
      </c>
      <c r="D16" s="31">
        <v>2.5999999999999999E-2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</row>
    <row r="17" spans="1:11" s="19" customFormat="1" x14ac:dyDescent="0.2">
      <c r="A17" s="30">
        <f t="shared" si="0"/>
        <v>12</v>
      </c>
      <c r="B17" s="31">
        <v>4.9000000000000002E-2</v>
      </c>
      <c r="C17" s="31">
        <v>0</v>
      </c>
      <c r="D17" s="31">
        <v>2.5999999999999999E-2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</row>
    <row r="18" spans="1:11" s="19" customFormat="1" x14ac:dyDescent="0.2">
      <c r="A18" s="30">
        <f t="shared" si="0"/>
        <v>13</v>
      </c>
      <c r="B18" s="31">
        <v>1E-3</v>
      </c>
      <c r="C18" s="31">
        <v>1.6E-2</v>
      </c>
      <c r="D18" s="31">
        <v>5.0000000000000001E-3</v>
      </c>
      <c r="E18" s="31">
        <v>2E-3</v>
      </c>
      <c r="F18" s="31">
        <v>5.0000000000000001E-4</v>
      </c>
      <c r="G18" s="31">
        <v>1.6E-2</v>
      </c>
      <c r="H18" s="31">
        <v>0</v>
      </c>
      <c r="I18" s="31">
        <v>0</v>
      </c>
    </row>
    <row r="19" spans="1:11" s="19" customFormat="1" x14ac:dyDescent="0.2">
      <c r="A19" s="30">
        <f t="shared" si="0"/>
        <v>14</v>
      </c>
      <c r="B19" s="31">
        <v>0</v>
      </c>
      <c r="C19" s="31">
        <v>0.182</v>
      </c>
      <c r="D19" s="31">
        <v>0</v>
      </c>
      <c r="E19" s="31">
        <v>0</v>
      </c>
      <c r="F19" s="31">
        <v>0</v>
      </c>
      <c r="G19" s="31">
        <v>0.182</v>
      </c>
      <c r="H19" s="31">
        <v>0.2</v>
      </c>
      <c r="I19" s="31">
        <v>0.47</v>
      </c>
    </row>
    <row r="20" spans="1:11" s="19" customFormat="1" x14ac:dyDescent="0.2">
      <c r="A20" s="30">
        <f t="shared" si="0"/>
        <v>15</v>
      </c>
      <c r="B20" s="31">
        <v>0</v>
      </c>
      <c r="C20" s="31">
        <v>0.27300000000000002</v>
      </c>
      <c r="D20" s="31">
        <v>0</v>
      </c>
      <c r="E20" s="31">
        <v>0</v>
      </c>
      <c r="F20" s="31">
        <v>0</v>
      </c>
      <c r="G20" s="31">
        <v>0.27300000000000002</v>
      </c>
      <c r="H20" s="31">
        <v>0</v>
      </c>
      <c r="I20" s="31">
        <v>0.53</v>
      </c>
    </row>
    <row r="21" spans="1:11" s="19" customFormat="1" x14ac:dyDescent="0.2">
      <c r="A21" s="30">
        <f t="shared" si="0"/>
        <v>16</v>
      </c>
      <c r="B21" s="31">
        <v>0.122</v>
      </c>
      <c r="C21" s="31">
        <v>0</v>
      </c>
      <c r="D21" s="31">
        <v>0.105</v>
      </c>
      <c r="E21" s="31">
        <v>2.9000000000000001E-2</v>
      </c>
      <c r="F21" s="31">
        <v>0.122</v>
      </c>
      <c r="G21" s="31">
        <v>0</v>
      </c>
      <c r="H21" s="31">
        <v>0</v>
      </c>
      <c r="I21" s="31">
        <v>0</v>
      </c>
    </row>
    <row r="22" spans="1:11" s="19" customFormat="1" x14ac:dyDescent="0.2">
      <c r="B22" s="32">
        <f t="shared" ref="B22:I22" si="1">SUM(B6:B21)</f>
        <v>1.0000000000000002</v>
      </c>
      <c r="C22" s="32">
        <f t="shared" si="1"/>
        <v>1</v>
      </c>
      <c r="D22" s="32">
        <f t="shared" si="1"/>
        <v>1.0000000000000002</v>
      </c>
      <c r="E22" s="32">
        <f t="shared" si="1"/>
        <v>0.99999999999999989</v>
      </c>
      <c r="F22" s="32">
        <f t="shared" si="1"/>
        <v>1</v>
      </c>
      <c r="G22" s="32">
        <f t="shared" si="1"/>
        <v>1</v>
      </c>
      <c r="H22" s="32">
        <f t="shared" si="1"/>
        <v>1</v>
      </c>
      <c r="I22" s="32">
        <f t="shared" si="1"/>
        <v>1</v>
      </c>
      <c r="K22" s="26"/>
    </row>
    <row r="23" spans="1:11" s="19" customFormat="1" ht="12.75" customHeight="1" x14ac:dyDescent="0.2">
      <c r="K23" s="26"/>
    </row>
    <row r="24" spans="1:11" s="19" customFormat="1" x14ac:dyDescent="0.2">
      <c r="K24" s="26"/>
    </row>
    <row r="25" spans="1:11" s="19" customFormat="1" ht="13.7" customHeight="1" x14ac:dyDescent="0.2">
      <c r="K25" s="26"/>
    </row>
    <row r="26" spans="1:11" s="19" customFormat="1" x14ac:dyDescent="0.2">
      <c r="K26" s="26"/>
    </row>
    <row r="27" spans="1:11" s="19" customFormat="1" x14ac:dyDescent="0.2"/>
    <row r="28" spans="1:11" s="19" customFormat="1" x14ac:dyDescent="0.2"/>
    <row r="29" spans="1:11" s="19" customFormat="1" x14ac:dyDescent="0.2">
      <c r="K29" s="26"/>
    </row>
    <row r="30" spans="1:11" s="19" customFormat="1" x14ac:dyDescent="0.2">
      <c r="K30" s="26"/>
    </row>
    <row r="31" spans="1:11" s="19" customFormat="1" x14ac:dyDescent="0.2">
      <c r="K31" s="26"/>
    </row>
    <row r="32" spans="1:11" s="19" customFormat="1" x14ac:dyDescent="0.2">
      <c r="K32" s="26"/>
    </row>
    <row r="33" spans="11:11" s="19" customFormat="1" x14ac:dyDescent="0.2">
      <c r="K33" s="26"/>
    </row>
    <row r="34" spans="11:11" s="19" customFormat="1" x14ac:dyDescent="0.2">
      <c r="K34" s="26"/>
    </row>
    <row r="35" spans="11:11" s="19" customFormat="1" x14ac:dyDescent="0.2">
      <c r="K35" s="26"/>
    </row>
    <row r="36" spans="11:11" s="19" customFormat="1" x14ac:dyDescent="0.2">
      <c r="K36" s="26"/>
    </row>
    <row r="37" spans="11:11" s="19" customFormat="1" x14ac:dyDescent="0.2">
      <c r="K37" s="26"/>
    </row>
    <row r="38" spans="11:11" s="19" customFormat="1" x14ac:dyDescent="0.2">
      <c r="K38" s="26"/>
    </row>
    <row r="39" spans="11:11" s="19" customFormat="1" x14ac:dyDescent="0.2">
      <c r="K39" s="26"/>
    </row>
    <row r="40" spans="11:11" s="19" customFormat="1" x14ac:dyDescent="0.2">
      <c r="K40" s="26"/>
    </row>
    <row r="41" spans="11:11" s="19" customFormat="1" x14ac:dyDescent="0.2">
      <c r="K41" s="26"/>
    </row>
    <row r="43" spans="11:11" ht="13.7" customHeight="1" x14ac:dyDescent="0.2"/>
    <row r="44" spans="11:11" ht="17.649999999999999" customHeight="1" x14ac:dyDescent="0.2"/>
  </sheetData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conditionalFormatting sqref="B3:B21">
    <cfRule type="expression" dxfId="7" priority="2">
      <formula>$B$2="X"</formula>
    </cfRule>
  </conditionalFormatting>
  <conditionalFormatting sqref="C3:C21">
    <cfRule type="expression" dxfId="6" priority="3">
      <formula>$C$2="X"</formula>
    </cfRule>
  </conditionalFormatting>
  <conditionalFormatting sqref="D3:D21">
    <cfRule type="expression" dxfId="5" priority="4">
      <formula>$D$2="X"</formula>
    </cfRule>
  </conditionalFormatting>
  <conditionalFormatting sqref="E3:E21">
    <cfRule type="expression" dxfId="4" priority="5">
      <formula>$E$2="X"</formula>
    </cfRule>
  </conditionalFormatting>
  <conditionalFormatting sqref="F3:F21">
    <cfRule type="expression" dxfId="3" priority="6">
      <formula>$F$2="X"</formula>
    </cfRule>
  </conditionalFormatting>
  <conditionalFormatting sqref="G3:G21">
    <cfRule type="expression" dxfId="2" priority="7">
      <formula>$G$2="X"</formula>
    </cfRule>
  </conditionalFormatting>
  <conditionalFormatting sqref="H3:H21">
    <cfRule type="expression" dxfId="1" priority="8">
      <formula>$H$2="X"</formula>
    </cfRule>
  </conditionalFormatting>
  <conditionalFormatting sqref="I3:I21">
    <cfRule type="expression" dxfId="0" priority="9">
      <formula>$I$2="X"</formula>
    </cfRule>
  </conditionalFormatting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Istruzioni</vt:lpstr>
      <vt:lpstr>W18</vt:lpstr>
      <vt:lpstr>Tabelle</vt:lpstr>
      <vt:lpstr>frequenze assi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manni.a</dc:creator>
  <dc:description/>
  <cp:lastModifiedBy>Chiara Manni</cp:lastModifiedBy>
  <cp:revision>1</cp:revision>
  <cp:lastPrinted>2019-12-05T10:43:06Z</cp:lastPrinted>
  <dcterms:created xsi:type="dcterms:W3CDTF">2019-01-24T09:13:44Z</dcterms:created>
  <dcterms:modified xsi:type="dcterms:W3CDTF">2020-10-20T13:13:18Z</dcterms:modified>
  <dc:language>it-IT</dc:language>
</cp:coreProperties>
</file>